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ianegiam\Documents\Abr_2024_ADM e Outros\"/>
    </mc:Choice>
  </mc:AlternateContent>
  <xr:revisionPtr revIDLastSave="0" documentId="13_ncr:1_{D90A608C-5A95-489A-A06E-CAA0588515D5}" xr6:coauthVersionLast="36" xr6:coauthVersionMax="47" xr10:uidLastSave="{00000000-0000-0000-0000-000000000000}"/>
  <bookViews>
    <workbookView xWindow="-21720" yWindow="-2160" windowWidth="21840" windowHeight="13140" activeTab="4" xr2:uid="{73977C63-2CE3-4BF7-96FB-C7A1F10BD42C}"/>
  </bookViews>
  <sheets>
    <sheet name="DMT" sheetId="2" r:id="rId1"/>
    <sheet name="DER-PR_FU" sheetId="3" r:id="rId2"/>
    <sheet name="Transporte - FU" sheetId="4" r:id="rId3"/>
    <sheet name="CHP" sheetId="5" r:id="rId4"/>
    <sheet name="MD_EQ" sheetId="7" r:id="rId5"/>
    <sheet name="MO" sheetId="8" r:id="rId6"/>
    <sheet name="MD_MO" sheetId="9" r:id="rId7"/>
  </sheets>
  <externalReferences>
    <externalReference r:id="rId8"/>
  </externalReferences>
  <definedNames>
    <definedName name="_xlnm.Print_Area" localSheetId="4">MD_EQ!$A$1:$M$162</definedName>
    <definedName name="_xlnm.Print_Area" localSheetId="6">MD_MO!$A$1:$L$72</definedName>
    <definedName name="EQUIP" localSheetId="4">#REF!</definedName>
    <definedName name="EQUIP" localSheetId="6">#REF!</definedName>
    <definedName name="EQUIP">[1]Equip!$A$1:$F$500</definedName>
    <definedName name="MO" localSheetId="4">#REF!</definedName>
    <definedName name="MO" localSheetId="6">#REF!</definedName>
    <definedName name="MO">[1]MO!$A$1:$D$500</definedName>
    <definedName name="PEM" localSheetId="4">#REF!</definedName>
    <definedName name="PEM" localSheetId="6">#REF!</definedName>
    <definedName name="PEM">#REF!</definedName>
    <definedName name="_xlnm.Print_Titles" localSheetId="4">MD_EQ!$1:$6</definedName>
    <definedName name="_xlnm.Print_Titles" localSheetId="6">MD_MO!$1:$3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0" i="9" l="1"/>
  <c r="C70" i="9"/>
  <c r="G70" i="9" s="1"/>
  <c r="D70" i="9"/>
  <c r="I70" i="9" s="1"/>
  <c r="H70" i="9"/>
  <c r="K70" i="9"/>
  <c r="B36" i="9"/>
  <c r="C36" i="9"/>
  <c r="G36" i="9" s="1"/>
  <c r="D36" i="9"/>
  <c r="I36" i="9" s="1"/>
  <c r="H36" i="9"/>
  <c r="K36" i="9"/>
  <c r="E67" i="8"/>
  <c r="E66" i="8"/>
  <c r="E61" i="8"/>
  <c r="E62" i="8"/>
  <c r="E63" i="8"/>
  <c r="E64" i="8"/>
  <c r="E65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L70" i="9" l="1"/>
  <c r="L36" i="9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2" i="7"/>
  <c r="I156" i="7"/>
  <c r="G156" i="7" s="1"/>
  <c r="I157" i="7"/>
  <c r="I158" i="7"/>
  <c r="H153" i="7"/>
  <c r="H154" i="7"/>
  <c r="H155" i="7"/>
  <c r="H156" i="7"/>
  <c r="H157" i="7"/>
  <c r="H158" i="7"/>
  <c r="B156" i="7"/>
  <c r="C156" i="7"/>
  <c r="E156" i="7" s="1"/>
  <c r="D156" i="7"/>
  <c r="B157" i="7"/>
  <c r="C157" i="7"/>
  <c r="D157" i="7"/>
  <c r="E157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G60" i="7" s="1"/>
  <c r="I61" i="7"/>
  <c r="I62" i="7"/>
  <c r="I63" i="7"/>
  <c r="I64" i="7"/>
  <c r="I65" i="7"/>
  <c r="I66" i="7"/>
  <c r="I67" i="7"/>
  <c r="I68" i="7"/>
  <c r="G68" i="7" s="1"/>
  <c r="I69" i="7"/>
  <c r="I70" i="7"/>
  <c r="I71" i="7"/>
  <c r="I72" i="7"/>
  <c r="I73" i="7"/>
  <c r="I74" i="7"/>
  <c r="I75" i="7"/>
  <c r="I76" i="7"/>
  <c r="G76" i="7" s="1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G124" i="7" s="1"/>
  <c r="I125" i="7"/>
  <c r="I126" i="7"/>
  <c r="I127" i="7"/>
  <c r="I128" i="7"/>
  <c r="I129" i="7"/>
  <c r="I130" i="7"/>
  <c r="I131" i="7"/>
  <c r="I132" i="7"/>
  <c r="G132" i="7" s="1"/>
  <c r="I133" i="7"/>
  <c r="I134" i="7"/>
  <c r="I135" i="7"/>
  <c r="I136" i="7"/>
  <c r="I137" i="7"/>
  <c r="I138" i="7"/>
  <c r="I139" i="7"/>
  <c r="I140" i="7"/>
  <c r="G140" i="7" s="1"/>
  <c r="I141" i="7"/>
  <c r="I142" i="7"/>
  <c r="I143" i="7"/>
  <c r="I144" i="7"/>
  <c r="I145" i="7"/>
  <c r="I146" i="7"/>
  <c r="I147" i="7"/>
  <c r="I148" i="7"/>
  <c r="G148" i="7" s="1"/>
  <c r="I149" i="7"/>
  <c r="I150" i="7"/>
  <c r="I151" i="7"/>
  <c r="I152" i="7"/>
  <c r="I12" i="7"/>
  <c r="B11" i="4"/>
  <c r="B10" i="4"/>
  <c r="H14" i="7"/>
  <c r="H13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2" i="7"/>
  <c r="B118" i="7"/>
  <c r="F118" i="7"/>
  <c r="G118" i="7"/>
  <c r="B119" i="7"/>
  <c r="F119" i="7"/>
  <c r="B120" i="7"/>
  <c r="F120" i="7"/>
  <c r="G120" i="7"/>
  <c r="B121" i="7"/>
  <c r="F121" i="7"/>
  <c r="B122" i="7"/>
  <c r="F122" i="7"/>
  <c r="B123" i="7"/>
  <c r="F123" i="7"/>
  <c r="B124" i="7"/>
  <c r="F124" i="7"/>
  <c r="B125" i="7"/>
  <c r="F125" i="7"/>
  <c r="G125" i="7"/>
  <c r="B126" i="7"/>
  <c r="F126" i="7"/>
  <c r="G126" i="7"/>
  <c r="B127" i="7"/>
  <c r="F127" i="7"/>
  <c r="B128" i="7"/>
  <c r="F128" i="7"/>
  <c r="G128" i="7"/>
  <c r="B129" i="7"/>
  <c r="F129" i="7"/>
  <c r="B130" i="7"/>
  <c r="F130" i="7"/>
  <c r="B131" i="7"/>
  <c r="F131" i="7"/>
  <c r="G131" i="7"/>
  <c r="B132" i="7"/>
  <c r="F132" i="7"/>
  <c r="B133" i="7"/>
  <c r="F133" i="7"/>
  <c r="G133" i="7"/>
  <c r="B134" i="7"/>
  <c r="F134" i="7"/>
  <c r="G134" i="7"/>
  <c r="B135" i="7"/>
  <c r="F135" i="7"/>
  <c r="B136" i="7"/>
  <c r="F136" i="7"/>
  <c r="G136" i="7"/>
  <c r="B137" i="7"/>
  <c r="F137" i="7"/>
  <c r="B138" i="7"/>
  <c r="F138" i="7"/>
  <c r="B139" i="7"/>
  <c r="F139" i="7"/>
  <c r="G139" i="7"/>
  <c r="B140" i="7"/>
  <c r="F140" i="7"/>
  <c r="B141" i="7"/>
  <c r="F141" i="7"/>
  <c r="G141" i="7"/>
  <c r="B142" i="7"/>
  <c r="F142" i="7"/>
  <c r="B143" i="7"/>
  <c r="F143" i="7"/>
  <c r="B144" i="7"/>
  <c r="F144" i="7"/>
  <c r="G144" i="7"/>
  <c r="B145" i="7"/>
  <c r="F145" i="7"/>
  <c r="B146" i="7"/>
  <c r="F146" i="7"/>
  <c r="B147" i="7"/>
  <c r="F147" i="7"/>
  <c r="B148" i="7"/>
  <c r="F148" i="7"/>
  <c r="B149" i="7"/>
  <c r="F149" i="7"/>
  <c r="G149" i="7"/>
  <c r="B150" i="7"/>
  <c r="F150" i="7"/>
  <c r="B151" i="7"/>
  <c r="F151" i="7"/>
  <c r="B152" i="7"/>
  <c r="F152" i="7"/>
  <c r="G152" i="7"/>
  <c r="B112" i="7"/>
  <c r="F112" i="7"/>
  <c r="G112" i="7"/>
  <c r="B113" i="7"/>
  <c r="F113" i="7"/>
  <c r="B114" i="7"/>
  <c r="F114" i="7"/>
  <c r="B115" i="7"/>
  <c r="F115" i="7"/>
  <c r="B116" i="7"/>
  <c r="F116" i="7"/>
  <c r="B117" i="7"/>
  <c r="F117" i="7"/>
  <c r="B79" i="7"/>
  <c r="F79" i="7"/>
  <c r="G79" i="7"/>
  <c r="B80" i="7"/>
  <c r="F80" i="7"/>
  <c r="B81" i="7"/>
  <c r="F81" i="7"/>
  <c r="G81" i="7"/>
  <c r="B82" i="7"/>
  <c r="F82" i="7"/>
  <c r="B83" i="7"/>
  <c r="F83" i="7"/>
  <c r="B84" i="7"/>
  <c r="F84" i="7"/>
  <c r="B85" i="7"/>
  <c r="F85" i="7"/>
  <c r="B86" i="7"/>
  <c r="F86" i="7"/>
  <c r="G86" i="7"/>
  <c r="B87" i="7"/>
  <c r="F87" i="7"/>
  <c r="G87" i="7"/>
  <c r="B88" i="7"/>
  <c r="F88" i="7"/>
  <c r="B89" i="7"/>
  <c r="F89" i="7"/>
  <c r="G89" i="7"/>
  <c r="B90" i="7"/>
  <c r="F90" i="7"/>
  <c r="B91" i="7"/>
  <c r="F91" i="7"/>
  <c r="B92" i="7"/>
  <c r="F92" i="7"/>
  <c r="B93" i="7"/>
  <c r="F93" i="7"/>
  <c r="G93" i="7"/>
  <c r="B94" i="7"/>
  <c r="F94" i="7"/>
  <c r="G94" i="7"/>
  <c r="B95" i="7"/>
  <c r="F95" i="7"/>
  <c r="G95" i="7"/>
  <c r="B96" i="7"/>
  <c r="F96" i="7"/>
  <c r="B97" i="7"/>
  <c r="F97" i="7"/>
  <c r="G97" i="7"/>
  <c r="B98" i="7"/>
  <c r="F98" i="7"/>
  <c r="B99" i="7"/>
  <c r="F99" i="7"/>
  <c r="B100" i="7"/>
  <c r="F100" i="7"/>
  <c r="B101" i="7"/>
  <c r="F101" i="7"/>
  <c r="G101" i="7"/>
  <c r="B102" i="7"/>
  <c r="F102" i="7"/>
  <c r="G102" i="7"/>
  <c r="B103" i="7"/>
  <c r="F103" i="7"/>
  <c r="G103" i="7"/>
  <c r="B104" i="7"/>
  <c r="F104" i="7"/>
  <c r="B105" i="7"/>
  <c r="F105" i="7"/>
  <c r="G105" i="7"/>
  <c r="B106" i="7"/>
  <c r="F106" i="7"/>
  <c r="B107" i="7"/>
  <c r="F107" i="7"/>
  <c r="B108" i="7"/>
  <c r="F108" i="7"/>
  <c r="B109" i="7"/>
  <c r="F109" i="7"/>
  <c r="B110" i="7"/>
  <c r="F110" i="7"/>
  <c r="G110" i="7"/>
  <c r="B111" i="7"/>
  <c r="F111" i="7"/>
  <c r="G111" i="7"/>
  <c r="B78" i="7"/>
  <c r="F78" i="7"/>
  <c r="G78" i="7"/>
  <c r="B60" i="7"/>
  <c r="F60" i="7"/>
  <c r="B61" i="7"/>
  <c r="F61" i="7"/>
  <c r="B62" i="7"/>
  <c r="F62" i="7"/>
  <c r="B63" i="7"/>
  <c r="F63" i="7"/>
  <c r="B64" i="7"/>
  <c r="F64" i="7"/>
  <c r="B65" i="7"/>
  <c r="F65" i="7"/>
  <c r="B66" i="7"/>
  <c r="F66" i="7"/>
  <c r="G66" i="7"/>
  <c r="B67" i="7"/>
  <c r="F67" i="7"/>
  <c r="G67" i="7"/>
  <c r="B68" i="7"/>
  <c r="F68" i="7"/>
  <c r="B69" i="7"/>
  <c r="F69" i="7"/>
  <c r="B70" i="7"/>
  <c r="F70" i="7"/>
  <c r="B71" i="7"/>
  <c r="F71" i="7"/>
  <c r="B72" i="7"/>
  <c r="F72" i="7"/>
  <c r="B73" i="7"/>
  <c r="F73" i="7"/>
  <c r="B74" i="7"/>
  <c r="F74" i="7"/>
  <c r="B75" i="7"/>
  <c r="F75" i="7"/>
  <c r="G75" i="7"/>
  <c r="B76" i="7"/>
  <c r="F76" i="7"/>
  <c r="B77" i="7"/>
  <c r="F77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M156" i="7" l="1"/>
  <c r="G157" i="7"/>
  <c r="M157" i="7" s="1"/>
  <c r="G142" i="7"/>
  <c r="G150" i="7"/>
  <c r="G122" i="7"/>
  <c r="G129" i="7"/>
  <c r="G146" i="7"/>
  <c r="G147" i="7"/>
  <c r="G137" i="7"/>
  <c r="G130" i="7"/>
  <c r="G123" i="7"/>
  <c r="G145" i="7"/>
  <c r="G138" i="7"/>
  <c r="G121" i="7"/>
  <c r="G151" i="7"/>
  <c r="G143" i="7"/>
  <c r="G135" i="7"/>
  <c r="G127" i="7"/>
  <c r="G119" i="7"/>
  <c r="G91" i="7"/>
  <c r="G109" i="7"/>
  <c r="G84" i="7"/>
  <c r="G106" i="7"/>
  <c r="G85" i="7"/>
  <c r="G115" i="7"/>
  <c r="G82" i="7"/>
  <c r="G90" i="7"/>
  <c r="G83" i="7"/>
  <c r="G92" i="7"/>
  <c r="G116" i="7"/>
  <c r="G117" i="7"/>
  <c r="G107" i="7"/>
  <c r="G108" i="7"/>
  <c r="G98" i="7"/>
  <c r="G99" i="7"/>
  <c r="G100" i="7"/>
  <c r="G114" i="7"/>
  <c r="G113" i="7"/>
  <c r="G96" i="7"/>
  <c r="G88" i="7"/>
  <c r="G80" i="7"/>
  <c r="G104" i="7"/>
  <c r="G74" i="7"/>
  <c r="G73" i="7"/>
  <c r="G71" i="7"/>
  <c r="G63" i="7"/>
  <c r="G64" i="7"/>
  <c r="G65" i="7"/>
  <c r="G72" i="7"/>
  <c r="G70" i="7"/>
  <c r="G62" i="7"/>
  <c r="G77" i="7"/>
  <c r="G69" i="7"/>
  <c r="G61" i="7"/>
  <c r="Q14" i="5"/>
  <c r="B35" i="9" l="1"/>
  <c r="C35" i="9"/>
  <c r="G35" i="9" s="1"/>
  <c r="D35" i="9"/>
  <c r="I35" i="9" s="1"/>
  <c r="H35" i="9"/>
  <c r="K35" i="9"/>
  <c r="B37" i="9"/>
  <c r="C37" i="9"/>
  <c r="G37" i="9" s="1"/>
  <c r="D37" i="9"/>
  <c r="I37" i="9" s="1"/>
  <c r="H37" i="9"/>
  <c r="K37" i="9"/>
  <c r="L37" i="9" l="1"/>
  <c r="L35" i="9"/>
  <c r="F34" i="7"/>
  <c r="G34" i="7"/>
  <c r="I154" i="7" l="1"/>
  <c r="I155" i="7"/>
  <c r="B154" i="7"/>
  <c r="B155" i="7"/>
  <c r="G155" i="7" l="1"/>
  <c r="G154" i="7"/>
  <c r="H10" i="9" l="1"/>
  <c r="E43" i="3" l="1"/>
  <c r="G41" i="7"/>
  <c r="B42" i="7"/>
  <c r="B43" i="7"/>
  <c r="B44" i="7"/>
  <c r="B45" i="7"/>
  <c r="G45" i="7"/>
  <c r="E11" i="3"/>
  <c r="G32" i="7"/>
  <c r="G39" i="7"/>
  <c r="I153" i="7"/>
  <c r="G13" i="7"/>
  <c r="G14" i="7"/>
  <c r="G15" i="7"/>
  <c r="G16" i="7"/>
  <c r="G44" i="7" l="1"/>
  <c r="G42" i="7"/>
  <c r="G43" i="7"/>
  <c r="G35" i="7"/>
  <c r="G40" i="7"/>
  <c r="G38" i="7"/>
  <c r="G37" i="7"/>
  <c r="G36" i="7"/>
  <c r="G33" i="7"/>
  <c r="G31" i="7"/>
  <c r="G30" i="7"/>
  <c r="G29" i="7"/>
  <c r="G28" i="7"/>
  <c r="G27" i="7"/>
  <c r="M5" i="7" l="1"/>
  <c r="D119" i="7" l="1"/>
  <c r="D133" i="7"/>
  <c r="D138" i="7"/>
  <c r="D148" i="7"/>
  <c r="D123" i="7"/>
  <c r="D127" i="7"/>
  <c r="D143" i="7"/>
  <c r="D152" i="7"/>
  <c r="D118" i="7"/>
  <c r="D122" i="7"/>
  <c r="D132" i="7"/>
  <c r="D137" i="7"/>
  <c r="D142" i="7"/>
  <c r="D147" i="7"/>
  <c r="D126" i="7"/>
  <c r="D131" i="7"/>
  <c r="D151" i="7"/>
  <c r="D121" i="7"/>
  <c r="D136" i="7"/>
  <c r="D141" i="7"/>
  <c r="D146" i="7"/>
  <c r="D150" i="7"/>
  <c r="D128" i="7"/>
  <c r="D125" i="7"/>
  <c r="D130" i="7"/>
  <c r="D144" i="7"/>
  <c r="D120" i="7"/>
  <c r="D129" i="7"/>
  <c r="D134" i="7"/>
  <c r="D135" i="7"/>
  <c r="D139" i="7"/>
  <c r="D140" i="7"/>
  <c r="D145" i="7"/>
  <c r="D149" i="7"/>
  <c r="D124" i="7"/>
  <c r="D113" i="7"/>
  <c r="D83" i="7"/>
  <c r="D90" i="7"/>
  <c r="D96" i="7"/>
  <c r="D100" i="7"/>
  <c r="D105" i="7"/>
  <c r="D111" i="7"/>
  <c r="D117" i="7"/>
  <c r="D82" i="7"/>
  <c r="D89" i="7"/>
  <c r="D91" i="7"/>
  <c r="D106" i="7"/>
  <c r="D112" i="7"/>
  <c r="D81" i="7"/>
  <c r="D95" i="7"/>
  <c r="D99" i="7"/>
  <c r="D104" i="7"/>
  <c r="D109" i="7"/>
  <c r="D110" i="7"/>
  <c r="D116" i="7"/>
  <c r="D88" i="7"/>
  <c r="D115" i="7"/>
  <c r="D80" i="7"/>
  <c r="D87" i="7"/>
  <c r="D94" i="7"/>
  <c r="D98" i="7"/>
  <c r="D103" i="7"/>
  <c r="D108" i="7"/>
  <c r="D79" i="7"/>
  <c r="D93" i="7"/>
  <c r="D114" i="7"/>
  <c r="D85" i="7"/>
  <c r="D86" i="7"/>
  <c r="D92" i="7"/>
  <c r="D97" i="7"/>
  <c r="D101" i="7"/>
  <c r="D102" i="7"/>
  <c r="D107" i="7"/>
  <c r="D84" i="7"/>
  <c r="D34" i="7"/>
  <c r="D65" i="7"/>
  <c r="D71" i="7"/>
  <c r="D64" i="7"/>
  <c r="D67" i="7"/>
  <c r="D72" i="7"/>
  <c r="D78" i="7"/>
  <c r="D63" i="7"/>
  <c r="D70" i="7"/>
  <c r="D77" i="7"/>
  <c r="D60" i="7"/>
  <c r="D76" i="7"/>
  <c r="D62" i="7"/>
  <c r="D69" i="7"/>
  <c r="D68" i="7"/>
  <c r="D74" i="7"/>
  <c r="D75" i="7"/>
  <c r="D66" i="7"/>
  <c r="D61" i="7"/>
  <c r="D73" i="7"/>
  <c r="D155" i="7"/>
  <c r="D154" i="7"/>
  <c r="D44" i="7"/>
  <c r="D41" i="7"/>
  <c r="D45" i="7"/>
  <c r="D43" i="7"/>
  <c r="D42" i="7"/>
  <c r="D13" i="7"/>
  <c r="D38" i="7"/>
  <c r="D35" i="7"/>
  <c r="D32" i="7"/>
  <c r="D27" i="7"/>
  <c r="D36" i="7"/>
  <c r="D30" i="7"/>
  <c r="D39" i="7"/>
  <c r="D28" i="7"/>
  <c r="D37" i="7"/>
  <c r="D33" i="7"/>
  <c r="D31" i="7"/>
  <c r="D40" i="7"/>
  <c r="D29" i="7"/>
  <c r="B159" i="4"/>
  <c r="B158" i="4"/>
  <c r="T14" i="5"/>
  <c r="R17" i="5"/>
  <c r="F37" i="7" l="1"/>
  <c r="F32" i="7"/>
  <c r="F44" i="7"/>
  <c r="F29" i="7"/>
  <c r="F40" i="7"/>
  <c r="F36" i="7"/>
  <c r="F41" i="7"/>
  <c r="F31" i="7"/>
  <c r="F43" i="7"/>
  <c r="F39" i="7"/>
  <c r="F28" i="7"/>
  <c r="F27" i="7"/>
  <c r="F35" i="7"/>
  <c r="F13" i="7"/>
  <c r="F45" i="7"/>
  <c r="F38" i="7"/>
  <c r="F30" i="7"/>
  <c r="F42" i="7"/>
  <c r="F33" i="7"/>
  <c r="E59" i="3"/>
  <c r="E102" i="3" l="1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0" i="3"/>
  <c r="E9" i="3"/>
  <c r="E8" i="3"/>
  <c r="E7" i="3"/>
  <c r="E6" i="3"/>
  <c r="E5" i="3"/>
  <c r="E4" i="3"/>
  <c r="E3" i="3"/>
  <c r="E2" i="3"/>
  <c r="E103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04" i="3"/>
  <c r="O18" i="5"/>
  <c r="U18" i="5" s="1"/>
  <c r="O17" i="5"/>
  <c r="O15" i="5"/>
  <c r="O14" i="5"/>
  <c r="Q18" i="5"/>
  <c r="Q17" i="5"/>
  <c r="Q15" i="5"/>
  <c r="R14" i="5"/>
  <c r="P18" i="5"/>
  <c r="P17" i="5"/>
  <c r="P15" i="5"/>
  <c r="P14" i="5"/>
  <c r="K69" i="9"/>
  <c r="D69" i="9"/>
  <c r="I69" i="9" s="1"/>
  <c r="C69" i="9"/>
  <c r="B69" i="9"/>
  <c r="K68" i="9"/>
  <c r="D68" i="9"/>
  <c r="I68" i="9" s="1"/>
  <c r="C68" i="9"/>
  <c r="B68" i="9"/>
  <c r="K67" i="9"/>
  <c r="D67" i="9"/>
  <c r="I67" i="9" s="1"/>
  <c r="C67" i="9"/>
  <c r="G67" i="9" s="1"/>
  <c r="B67" i="9"/>
  <c r="K66" i="9"/>
  <c r="D66" i="9"/>
  <c r="I66" i="9" s="1"/>
  <c r="C66" i="9"/>
  <c r="B66" i="9"/>
  <c r="K65" i="9"/>
  <c r="D65" i="9"/>
  <c r="I65" i="9" s="1"/>
  <c r="C65" i="9"/>
  <c r="B65" i="9"/>
  <c r="K64" i="9"/>
  <c r="D64" i="9"/>
  <c r="I64" i="9" s="1"/>
  <c r="C64" i="9"/>
  <c r="B64" i="9"/>
  <c r="K63" i="9"/>
  <c r="D63" i="9"/>
  <c r="I63" i="9" s="1"/>
  <c r="C63" i="9"/>
  <c r="B63" i="9"/>
  <c r="K62" i="9"/>
  <c r="D62" i="9"/>
  <c r="I62" i="9" s="1"/>
  <c r="C62" i="9"/>
  <c r="B62" i="9"/>
  <c r="K61" i="9"/>
  <c r="D61" i="9"/>
  <c r="I61" i="9" s="1"/>
  <c r="C61" i="9"/>
  <c r="G61" i="9" s="1"/>
  <c r="B61" i="9"/>
  <c r="K60" i="9"/>
  <c r="D60" i="9"/>
  <c r="I60" i="9" s="1"/>
  <c r="C60" i="9"/>
  <c r="B60" i="9"/>
  <c r="K59" i="9"/>
  <c r="D59" i="9"/>
  <c r="I59" i="9" s="1"/>
  <c r="C59" i="9"/>
  <c r="B59" i="9"/>
  <c r="K58" i="9"/>
  <c r="D58" i="9"/>
  <c r="I58" i="9" s="1"/>
  <c r="C58" i="9"/>
  <c r="B58" i="9"/>
  <c r="K57" i="9"/>
  <c r="D57" i="9"/>
  <c r="I57" i="9" s="1"/>
  <c r="C57" i="9"/>
  <c r="B57" i="9"/>
  <c r="K56" i="9"/>
  <c r="D56" i="9"/>
  <c r="I56" i="9" s="1"/>
  <c r="C56" i="9"/>
  <c r="B56" i="9"/>
  <c r="K55" i="9"/>
  <c r="D55" i="9"/>
  <c r="I55" i="9" s="1"/>
  <c r="C55" i="9"/>
  <c r="B55" i="9"/>
  <c r="K54" i="9"/>
  <c r="D54" i="9"/>
  <c r="I54" i="9" s="1"/>
  <c r="C54" i="9"/>
  <c r="B54" i="9"/>
  <c r="K53" i="9"/>
  <c r="D53" i="9"/>
  <c r="I53" i="9" s="1"/>
  <c r="C53" i="9"/>
  <c r="B53" i="9"/>
  <c r="K52" i="9"/>
  <c r="D52" i="9"/>
  <c r="I52" i="9" s="1"/>
  <c r="C52" i="9"/>
  <c r="B52" i="9"/>
  <c r="K51" i="9"/>
  <c r="D51" i="9"/>
  <c r="I51" i="9" s="1"/>
  <c r="C51" i="9"/>
  <c r="B51" i="9"/>
  <c r="K50" i="9"/>
  <c r="D50" i="9"/>
  <c r="I50" i="9" s="1"/>
  <c r="C50" i="9"/>
  <c r="B50" i="9"/>
  <c r="K49" i="9"/>
  <c r="D49" i="9"/>
  <c r="I49" i="9" s="1"/>
  <c r="C49" i="9"/>
  <c r="B49" i="9"/>
  <c r="K48" i="9"/>
  <c r="D48" i="9"/>
  <c r="I48" i="9" s="1"/>
  <c r="C48" i="9"/>
  <c r="B48" i="9"/>
  <c r="K47" i="9"/>
  <c r="D47" i="9"/>
  <c r="I47" i="9" s="1"/>
  <c r="C47" i="9"/>
  <c r="B47" i="9"/>
  <c r="K46" i="9"/>
  <c r="D46" i="9"/>
  <c r="I46" i="9" s="1"/>
  <c r="C46" i="9"/>
  <c r="B46" i="9"/>
  <c r="K45" i="9"/>
  <c r="D45" i="9"/>
  <c r="I45" i="9" s="1"/>
  <c r="C45" i="9"/>
  <c r="B45" i="9"/>
  <c r="K44" i="9"/>
  <c r="D44" i="9"/>
  <c r="I44" i="9" s="1"/>
  <c r="C44" i="9"/>
  <c r="B44" i="9"/>
  <c r="K43" i="9"/>
  <c r="D43" i="9"/>
  <c r="I43" i="9" s="1"/>
  <c r="C43" i="9"/>
  <c r="G43" i="9" s="1"/>
  <c r="B43" i="9"/>
  <c r="K42" i="9"/>
  <c r="D42" i="9"/>
  <c r="I42" i="9" s="1"/>
  <c r="C42" i="9"/>
  <c r="B42" i="9"/>
  <c r="K41" i="9"/>
  <c r="D41" i="9"/>
  <c r="I41" i="9" s="1"/>
  <c r="C41" i="9"/>
  <c r="B41" i="9"/>
  <c r="K40" i="9"/>
  <c r="D40" i="9"/>
  <c r="I40" i="9" s="1"/>
  <c r="C40" i="9"/>
  <c r="B40" i="9"/>
  <c r="K39" i="9"/>
  <c r="D39" i="9"/>
  <c r="I39" i="9" s="1"/>
  <c r="C39" i="9"/>
  <c r="B39" i="9"/>
  <c r="K38" i="9"/>
  <c r="D38" i="9"/>
  <c r="I38" i="9" s="1"/>
  <c r="C38" i="9"/>
  <c r="B38" i="9"/>
  <c r="K34" i="9"/>
  <c r="D34" i="9"/>
  <c r="I34" i="9" s="1"/>
  <c r="C34" i="9"/>
  <c r="G34" i="9" s="1"/>
  <c r="B34" i="9"/>
  <c r="K33" i="9"/>
  <c r="D33" i="9"/>
  <c r="I33" i="9" s="1"/>
  <c r="C33" i="9"/>
  <c r="G33" i="9" s="1"/>
  <c r="B33" i="9"/>
  <c r="K32" i="9"/>
  <c r="D32" i="9"/>
  <c r="I32" i="9" s="1"/>
  <c r="C32" i="9"/>
  <c r="G32" i="9" s="1"/>
  <c r="B32" i="9"/>
  <c r="K31" i="9"/>
  <c r="D31" i="9"/>
  <c r="I31" i="9" s="1"/>
  <c r="C31" i="9"/>
  <c r="G31" i="9" s="1"/>
  <c r="B31" i="9"/>
  <c r="K30" i="9"/>
  <c r="D30" i="9"/>
  <c r="I30" i="9" s="1"/>
  <c r="C30" i="9"/>
  <c r="G30" i="9" s="1"/>
  <c r="B30" i="9"/>
  <c r="K29" i="9"/>
  <c r="D29" i="9"/>
  <c r="I29" i="9" s="1"/>
  <c r="C29" i="9"/>
  <c r="G29" i="9" s="1"/>
  <c r="B29" i="9"/>
  <c r="K28" i="9"/>
  <c r="D28" i="9"/>
  <c r="I28" i="9" s="1"/>
  <c r="C28" i="9"/>
  <c r="G28" i="9" s="1"/>
  <c r="B28" i="9"/>
  <c r="K27" i="9"/>
  <c r="D27" i="9"/>
  <c r="I27" i="9" s="1"/>
  <c r="C27" i="9"/>
  <c r="G27" i="9" s="1"/>
  <c r="B27" i="9"/>
  <c r="K26" i="9"/>
  <c r="D26" i="9"/>
  <c r="I26" i="9" s="1"/>
  <c r="C26" i="9"/>
  <c r="G26" i="9" s="1"/>
  <c r="B26" i="9"/>
  <c r="K25" i="9"/>
  <c r="D25" i="9"/>
  <c r="I25" i="9" s="1"/>
  <c r="C25" i="9"/>
  <c r="G25" i="9" s="1"/>
  <c r="B25" i="9"/>
  <c r="K24" i="9"/>
  <c r="D24" i="9"/>
  <c r="I24" i="9" s="1"/>
  <c r="C24" i="9"/>
  <c r="G24" i="9" s="1"/>
  <c r="B24" i="9"/>
  <c r="K23" i="9"/>
  <c r="D23" i="9"/>
  <c r="I23" i="9" s="1"/>
  <c r="C23" i="9"/>
  <c r="G23" i="9" s="1"/>
  <c r="B23" i="9"/>
  <c r="K22" i="9"/>
  <c r="D22" i="9"/>
  <c r="I22" i="9" s="1"/>
  <c r="C22" i="9"/>
  <c r="G22" i="9" s="1"/>
  <c r="B22" i="9"/>
  <c r="K21" i="9"/>
  <c r="D21" i="9"/>
  <c r="I21" i="9" s="1"/>
  <c r="C21" i="9"/>
  <c r="G21" i="9" s="1"/>
  <c r="B21" i="9"/>
  <c r="K20" i="9"/>
  <c r="D20" i="9"/>
  <c r="I20" i="9" s="1"/>
  <c r="C20" i="9"/>
  <c r="G20" i="9" s="1"/>
  <c r="B20" i="9"/>
  <c r="K19" i="9"/>
  <c r="D19" i="9"/>
  <c r="I19" i="9" s="1"/>
  <c r="C19" i="9"/>
  <c r="G19" i="9" s="1"/>
  <c r="B19" i="9"/>
  <c r="K18" i="9"/>
  <c r="D18" i="9"/>
  <c r="I18" i="9" s="1"/>
  <c r="C18" i="9"/>
  <c r="G18" i="9" s="1"/>
  <c r="B18" i="9"/>
  <c r="K17" i="9"/>
  <c r="D17" i="9"/>
  <c r="I17" i="9" s="1"/>
  <c r="C17" i="9"/>
  <c r="G17" i="9" s="1"/>
  <c r="B17" i="9"/>
  <c r="K16" i="9"/>
  <c r="D16" i="9"/>
  <c r="I16" i="9" s="1"/>
  <c r="C16" i="9"/>
  <c r="G16" i="9" s="1"/>
  <c r="B16" i="9"/>
  <c r="K15" i="9"/>
  <c r="D15" i="9"/>
  <c r="I15" i="9" s="1"/>
  <c r="C15" i="9"/>
  <c r="G15" i="9" s="1"/>
  <c r="B15" i="9"/>
  <c r="K14" i="9"/>
  <c r="D14" i="9"/>
  <c r="I14" i="9" s="1"/>
  <c r="C14" i="9"/>
  <c r="G14" i="9" s="1"/>
  <c r="B14" i="9"/>
  <c r="K13" i="9"/>
  <c r="D13" i="9"/>
  <c r="I13" i="9" s="1"/>
  <c r="C13" i="9"/>
  <c r="G13" i="9" s="1"/>
  <c r="B13" i="9"/>
  <c r="K12" i="9"/>
  <c r="D12" i="9"/>
  <c r="I12" i="9" s="1"/>
  <c r="C12" i="9"/>
  <c r="G12" i="9" s="1"/>
  <c r="B12" i="9"/>
  <c r="K11" i="9"/>
  <c r="D11" i="9"/>
  <c r="I11" i="9" s="1"/>
  <c r="C11" i="9"/>
  <c r="G11" i="9" s="1"/>
  <c r="B11" i="9"/>
  <c r="K10" i="9"/>
  <c r="D10" i="9"/>
  <c r="I10" i="9" s="1"/>
  <c r="C10" i="9"/>
  <c r="G10" i="9" s="1"/>
  <c r="B10" i="9"/>
  <c r="E73" i="9" l="1"/>
  <c r="T15" i="5"/>
  <c r="U17" i="5"/>
  <c r="U16" i="5" s="1"/>
  <c r="D208" i="5" s="1"/>
  <c r="U14" i="5"/>
  <c r="T18" i="5"/>
  <c r="U15" i="5"/>
  <c r="T17" i="5"/>
  <c r="T16" i="5" s="1"/>
  <c r="C208" i="5" s="1"/>
  <c r="H69" i="9"/>
  <c r="H67" i="9"/>
  <c r="H65" i="9"/>
  <c r="H63" i="9"/>
  <c r="H61" i="9"/>
  <c r="H59" i="9"/>
  <c r="H57" i="9"/>
  <c r="H55" i="9"/>
  <c r="H53" i="9"/>
  <c r="H51" i="9"/>
  <c r="H49" i="9"/>
  <c r="H47" i="9"/>
  <c r="H45" i="9"/>
  <c r="H43" i="9"/>
  <c r="H41" i="9"/>
  <c r="H39" i="9"/>
  <c r="H34" i="9"/>
  <c r="L34" i="9" s="1"/>
  <c r="H32" i="9"/>
  <c r="L32" i="9" s="1"/>
  <c r="H30" i="9"/>
  <c r="L30" i="9" s="1"/>
  <c r="H28" i="9"/>
  <c r="L28" i="9" s="1"/>
  <c r="H26" i="9"/>
  <c r="L26" i="9" s="1"/>
  <c r="H24" i="9"/>
  <c r="L24" i="9" s="1"/>
  <c r="H23" i="9"/>
  <c r="L23" i="9" s="1"/>
  <c r="H22" i="9"/>
  <c r="L22" i="9" s="1"/>
  <c r="H21" i="9"/>
  <c r="L21" i="9" s="1"/>
  <c r="H20" i="9"/>
  <c r="L20" i="9" s="1"/>
  <c r="H19" i="9"/>
  <c r="H18" i="9"/>
  <c r="L18" i="9" s="1"/>
  <c r="H17" i="9"/>
  <c r="L17" i="9" s="1"/>
  <c r="H16" i="9"/>
  <c r="L16" i="9" s="1"/>
  <c r="H15" i="9"/>
  <c r="L15" i="9" s="1"/>
  <c r="H14" i="9"/>
  <c r="L14" i="9" s="1"/>
  <c r="H13" i="9"/>
  <c r="L13" i="9" s="1"/>
  <c r="H12" i="9"/>
  <c r="L12" i="9" s="1"/>
  <c r="H11" i="9"/>
  <c r="L11" i="9" s="1"/>
  <c r="L10" i="9"/>
  <c r="H68" i="9"/>
  <c r="H66" i="9"/>
  <c r="H64" i="9"/>
  <c r="H62" i="9"/>
  <c r="H60" i="9"/>
  <c r="H58" i="9"/>
  <c r="H56" i="9"/>
  <c r="H54" i="9"/>
  <c r="H52" i="9"/>
  <c r="H50" i="9"/>
  <c r="H48" i="9"/>
  <c r="H46" i="9"/>
  <c r="H44" i="9"/>
  <c r="H42" i="9"/>
  <c r="H40" i="9"/>
  <c r="H38" i="9"/>
  <c r="H33" i="9"/>
  <c r="L33" i="9" s="1"/>
  <c r="H31" i="9"/>
  <c r="L31" i="9" s="1"/>
  <c r="H29" i="9"/>
  <c r="L29" i="9" s="1"/>
  <c r="H27" i="9"/>
  <c r="L27" i="9" s="1"/>
  <c r="H25" i="9"/>
  <c r="L25" i="9" s="1"/>
  <c r="L19" i="9"/>
  <c r="G39" i="9"/>
  <c r="G41" i="9"/>
  <c r="G45" i="9"/>
  <c r="G47" i="9"/>
  <c r="G49" i="9"/>
  <c r="G51" i="9"/>
  <c r="G53" i="9"/>
  <c r="G55" i="9"/>
  <c r="G57" i="9"/>
  <c r="G59" i="9"/>
  <c r="G63" i="9"/>
  <c r="G65" i="9"/>
  <c r="G69" i="9"/>
  <c r="G38" i="9"/>
  <c r="G40" i="9"/>
  <c r="G42" i="9"/>
  <c r="G44" i="9"/>
  <c r="G46" i="9"/>
  <c r="G48" i="9"/>
  <c r="G50" i="9"/>
  <c r="G52" i="9"/>
  <c r="G54" i="9"/>
  <c r="G56" i="9"/>
  <c r="G58" i="9"/>
  <c r="G60" i="9"/>
  <c r="G62" i="9"/>
  <c r="G64" i="9"/>
  <c r="G66" i="9"/>
  <c r="G68" i="9"/>
  <c r="L45" i="9" l="1"/>
  <c r="L68" i="9"/>
  <c r="L52" i="9"/>
  <c r="L60" i="9"/>
  <c r="G73" i="9"/>
  <c r="L61" i="9"/>
  <c r="L57" i="9"/>
  <c r="L41" i="9"/>
  <c r="L69" i="9"/>
  <c r="L53" i="9"/>
  <c r="L44" i="9"/>
  <c r="T13" i="5"/>
  <c r="C207" i="5" s="1"/>
  <c r="L64" i="9"/>
  <c r="L48" i="9"/>
  <c r="L65" i="9"/>
  <c r="L49" i="9"/>
  <c r="L56" i="9"/>
  <c r="L40" i="9"/>
  <c r="U13" i="5"/>
  <c r="D207" i="5" s="1"/>
  <c r="L66" i="9"/>
  <c r="L58" i="9"/>
  <c r="L50" i="9"/>
  <c r="L42" i="9"/>
  <c r="L67" i="9"/>
  <c r="L59" i="9"/>
  <c r="L51" i="9"/>
  <c r="L43" i="9"/>
  <c r="L62" i="9"/>
  <c r="L54" i="9"/>
  <c r="L46" i="9"/>
  <c r="L38" i="9"/>
  <c r="L63" i="9"/>
  <c r="L55" i="9"/>
  <c r="L47" i="9"/>
  <c r="L39" i="9"/>
  <c r="I73" i="9" l="1"/>
  <c r="G17" i="7"/>
  <c r="G21" i="7"/>
  <c r="G25" i="7"/>
  <c r="G48" i="7"/>
  <c r="G153" i="7"/>
  <c r="G51" i="7"/>
  <c r="G49" i="7"/>
  <c r="B158" i="7"/>
  <c r="B153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12" i="7"/>
  <c r="F47" i="7"/>
  <c r="G26" i="7" l="1"/>
  <c r="G18" i="7"/>
  <c r="G50" i="7"/>
  <c r="G58" i="7"/>
  <c r="G55" i="7"/>
  <c r="G158" i="7"/>
  <c r="G22" i="7"/>
  <c r="G54" i="7"/>
  <c r="G59" i="7"/>
  <c r="G46" i="7"/>
  <c r="G23" i="7"/>
  <c r="G52" i="7"/>
  <c r="G20" i="7"/>
  <c r="G12" i="7"/>
  <c r="G56" i="7"/>
  <c r="G53" i="7"/>
  <c r="G57" i="7"/>
  <c r="F50" i="7"/>
  <c r="F54" i="7"/>
  <c r="F58" i="7"/>
  <c r="F49" i="7"/>
  <c r="F51" i="7"/>
  <c r="F55" i="7"/>
  <c r="F59" i="7"/>
  <c r="F52" i="7"/>
  <c r="F56" i="7"/>
  <c r="F53" i="7"/>
  <c r="F57" i="7"/>
  <c r="G19" i="7"/>
  <c r="G24" i="7"/>
  <c r="G47" i="7"/>
  <c r="F21" i="7"/>
  <c r="F14" i="7"/>
  <c r="F18" i="7"/>
  <c r="F22" i="7"/>
  <c r="F26" i="7"/>
  <c r="F12" i="7"/>
  <c r="F25" i="7"/>
  <c r="F48" i="7"/>
  <c r="F15" i="7"/>
  <c r="F19" i="7"/>
  <c r="F23" i="7"/>
  <c r="F46" i="7"/>
  <c r="F17" i="7"/>
  <c r="F16" i="7"/>
  <c r="F20" i="7"/>
  <c r="F24" i="7"/>
  <c r="F20" i="2" l="1"/>
  <c r="F29" i="2" s="1"/>
  <c r="E24" i="2"/>
  <c r="E30" i="2" s="1"/>
  <c r="E20" i="2"/>
  <c r="E29" i="2" s="1"/>
  <c r="M4" i="7" s="1"/>
  <c r="E16" i="2"/>
  <c r="E28" i="2" s="1"/>
  <c r="E12" i="2"/>
  <c r="E27" i="2" s="1"/>
  <c r="E8" i="2"/>
  <c r="E26" i="2" s="1"/>
  <c r="C123" i="7" l="1"/>
  <c r="M123" i="7" s="1"/>
  <c r="C127" i="7"/>
  <c r="M127" i="7" s="1"/>
  <c r="C143" i="7"/>
  <c r="M143" i="7" s="1"/>
  <c r="C152" i="7"/>
  <c r="M152" i="7" s="1"/>
  <c r="C118" i="7"/>
  <c r="M118" i="7" s="1"/>
  <c r="C122" i="7"/>
  <c r="M122" i="7" s="1"/>
  <c r="C132" i="7"/>
  <c r="M132" i="7" s="1"/>
  <c r="C137" i="7"/>
  <c r="M137" i="7" s="1"/>
  <c r="C142" i="7"/>
  <c r="M142" i="7" s="1"/>
  <c r="C147" i="7"/>
  <c r="M147" i="7" s="1"/>
  <c r="C126" i="7"/>
  <c r="M126" i="7" s="1"/>
  <c r="C131" i="7"/>
  <c r="M131" i="7" s="1"/>
  <c r="C151" i="7"/>
  <c r="M151" i="7" s="1"/>
  <c r="C148" i="7"/>
  <c r="M148" i="7" s="1"/>
  <c r="C121" i="7"/>
  <c r="M121" i="7" s="1"/>
  <c r="C136" i="7"/>
  <c r="M136" i="7" s="1"/>
  <c r="C141" i="7"/>
  <c r="M141" i="7" s="1"/>
  <c r="C146" i="7"/>
  <c r="M146" i="7" s="1"/>
  <c r="C150" i="7"/>
  <c r="M150" i="7" s="1"/>
  <c r="C125" i="7"/>
  <c r="M125" i="7" s="1"/>
  <c r="C130" i="7"/>
  <c r="M130" i="7" s="1"/>
  <c r="C120" i="7"/>
  <c r="M120" i="7" s="1"/>
  <c r="C129" i="7"/>
  <c r="M129" i="7" s="1"/>
  <c r="C134" i="7"/>
  <c r="M134" i="7" s="1"/>
  <c r="C135" i="7"/>
  <c r="M135" i="7" s="1"/>
  <c r="C139" i="7"/>
  <c r="M139" i="7" s="1"/>
  <c r="C140" i="7"/>
  <c r="M140" i="7" s="1"/>
  <c r="C145" i="7"/>
  <c r="M145" i="7" s="1"/>
  <c r="C149" i="7"/>
  <c r="M149" i="7" s="1"/>
  <c r="C124" i="7"/>
  <c r="M124" i="7" s="1"/>
  <c r="C128" i="7"/>
  <c r="M128" i="7" s="1"/>
  <c r="C144" i="7"/>
  <c r="M144" i="7" s="1"/>
  <c r="C119" i="7"/>
  <c r="M119" i="7" s="1"/>
  <c r="C133" i="7"/>
  <c r="M133" i="7" s="1"/>
  <c r="C138" i="7"/>
  <c r="M138" i="7" s="1"/>
  <c r="C117" i="7"/>
  <c r="M117" i="7" s="1"/>
  <c r="C82" i="7"/>
  <c r="M82" i="7" s="1"/>
  <c r="C89" i="7"/>
  <c r="M89" i="7" s="1"/>
  <c r="C111" i="7"/>
  <c r="M111" i="7" s="1"/>
  <c r="C112" i="7"/>
  <c r="M112" i="7" s="1"/>
  <c r="C81" i="7"/>
  <c r="M81" i="7" s="1"/>
  <c r="C95" i="7"/>
  <c r="M95" i="7" s="1"/>
  <c r="C99" i="7"/>
  <c r="M99" i="7" s="1"/>
  <c r="C104" i="7"/>
  <c r="M104" i="7" s="1"/>
  <c r="C109" i="7"/>
  <c r="M109" i="7" s="1"/>
  <c r="C110" i="7"/>
  <c r="M110" i="7" s="1"/>
  <c r="C100" i="7"/>
  <c r="M100" i="7" s="1"/>
  <c r="C105" i="7"/>
  <c r="M105" i="7" s="1"/>
  <c r="C116" i="7"/>
  <c r="M116" i="7" s="1"/>
  <c r="C88" i="7"/>
  <c r="M88" i="7" s="1"/>
  <c r="C96" i="7"/>
  <c r="M96" i="7" s="1"/>
  <c r="C115" i="7"/>
  <c r="M115" i="7" s="1"/>
  <c r="C80" i="7"/>
  <c r="M80" i="7" s="1"/>
  <c r="C87" i="7"/>
  <c r="M87" i="7" s="1"/>
  <c r="C94" i="7"/>
  <c r="M94" i="7" s="1"/>
  <c r="C98" i="7"/>
  <c r="M98" i="7" s="1"/>
  <c r="C103" i="7"/>
  <c r="M103" i="7" s="1"/>
  <c r="C108" i="7"/>
  <c r="M108" i="7" s="1"/>
  <c r="C79" i="7"/>
  <c r="M79" i="7" s="1"/>
  <c r="C93" i="7"/>
  <c r="M93" i="7" s="1"/>
  <c r="C114" i="7"/>
  <c r="M114" i="7" s="1"/>
  <c r="C85" i="7"/>
  <c r="M85" i="7" s="1"/>
  <c r="C86" i="7"/>
  <c r="M86" i="7" s="1"/>
  <c r="C92" i="7"/>
  <c r="M92" i="7" s="1"/>
  <c r="C97" i="7"/>
  <c r="M97" i="7" s="1"/>
  <c r="C101" i="7"/>
  <c r="M101" i="7" s="1"/>
  <c r="C102" i="7"/>
  <c r="M102" i="7" s="1"/>
  <c r="C107" i="7"/>
  <c r="M107" i="7" s="1"/>
  <c r="C90" i="7"/>
  <c r="M90" i="7" s="1"/>
  <c r="C84" i="7"/>
  <c r="M84" i="7" s="1"/>
  <c r="C91" i="7"/>
  <c r="M91" i="7" s="1"/>
  <c r="C106" i="7"/>
  <c r="M106" i="7" s="1"/>
  <c r="C113" i="7"/>
  <c r="M113" i="7" s="1"/>
  <c r="C83" i="7"/>
  <c r="M83" i="7" s="1"/>
  <c r="C64" i="7"/>
  <c r="M64" i="7" s="1"/>
  <c r="C78" i="7"/>
  <c r="M78" i="7" s="1"/>
  <c r="C63" i="7"/>
  <c r="M63" i="7" s="1"/>
  <c r="C70" i="7"/>
  <c r="M70" i="7" s="1"/>
  <c r="C77" i="7"/>
  <c r="M77" i="7" s="1"/>
  <c r="C71" i="7"/>
  <c r="M71" i="7" s="1"/>
  <c r="C76" i="7"/>
  <c r="M76" i="7" s="1"/>
  <c r="C62" i="7"/>
  <c r="M62" i="7" s="1"/>
  <c r="C69" i="7"/>
  <c r="M69" i="7" s="1"/>
  <c r="C68" i="7"/>
  <c r="M68" i="7" s="1"/>
  <c r="C74" i="7"/>
  <c r="M74" i="7" s="1"/>
  <c r="C75" i="7"/>
  <c r="M75" i="7" s="1"/>
  <c r="C65" i="7"/>
  <c r="M65" i="7" s="1"/>
  <c r="C61" i="7"/>
  <c r="M61" i="7" s="1"/>
  <c r="C73" i="7"/>
  <c r="M73" i="7" s="1"/>
  <c r="C60" i="7"/>
  <c r="M60" i="7" s="1"/>
  <c r="C66" i="7"/>
  <c r="M66" i="7" s="1"/>
  <c r="C67" i="7"/>
  <c r="M67" i="7" s="1"/>
  <c r="C72" i="7"/>
  <c r="M72" i="7" s="1"/>
  <c r="C40" i="7"/>
  <c r="M40" i="7" s="1"/>
  <c r="C13" i="7"/>
  <c r="M13" i="7" s="1"/>
  <c r="C17" i="7"/>
  <c r="C21" i="7"/>
  <c r="C25" i="7"/>
  <c r="C29" i="7"/>
  <c r="C33" i="7"/>
  <c r="M33" i="7" s="1"/>
  <c r="C37" i="7"/>
  <c r="M37" i="7" s="1"/>
  <c r="C41" i="7"/>
  <c r="M41" i="7" s="1"/>
  <c r="C32" i="7"/>
  <c r="M32" i="7" s="1"/>
  <c r="C28" i="7"/>
  <c r="M28" i="7" s="1"/>
  <c r="C14" i="7"/>
  <c r="C18" i="7"/>
  <c r="C22" i="7"/>
  <c r="C26" i="7"/>
  <c r="C30" i="7"/>
  <c r="M30" i="7" s="1"/>
  <c r="C34" i="7"/>
  <c r="M34" i="7" s="1"/>
  <c r="C38" i="7"/>
  <c r="M38" i="7" s="1"/>
  <c r="C24" i="7"/>
  <c r="C36" i="7"/>
  <c r="M36" i="7" s="1"/>
  <c r="C15" i="7"/>
  <c r="C19" i="7"/>
  <c r="C23" i="7"/>
  <c r="C27" i="7"/>
  <c r="M27" i="7" s="1"/>
  <c r="C31" i="7"/>
  <c r="M31" i="7" s="1"/>
  <c r="C35" i="7"/>
  <c r="M35" i="7" s="1"/>
  <c r="C39" i="7"/>
  <c r="M39" i="7" s="1"/>
  <c r="C20" i="7"/>
  <c r="C16" i="7"/>
  <c r="C154" i="7"/>
  <c r="C155" i="7"/>
  <c r="C43" i="7"/>
  <c r="M43" i="7" s="1"/>
  <c r="C45" i="7"/>
  <c r="M45" i="7" s="1"/>
  <c r="C42" i="7"/>
  <c r="M42" i="7" s="1"/>
  <c r="C44" i="7"/>
  <c r="M44" i="7" s="1"/>
  <c r="M29" i="7"/>
  <c r="D158" i="7"/>
  <c r="D15" i="7"/>
  <c r="D153" i="7"/>
  <c r="D57" i="7"/>
  <c r="D16" i="7"/>
  <c r="D19" i="7"/>
  <c r="D14" i="7"/>
  <c r="D52" i="7"/>
  <c r="D50" i="7"/>
  <c r="D25" i="7"/>
  <c r="D51" i="7"/>
  <c r="D23" i="7"/>
  <c r="D18" i="7"/>
  <c r="D12" i="7"/>
  <c r="D56" i="7"/>
  <c r="D24" i="7"/>
  <c r="D20" i="7"/>
  <c r="D46" i="7"/>
  <c r="D22" i="7"/>
  <c r="D17" i="7"/>
  <c r="D55" i="7"/>
  <c r="D26" i="7"/>
  <c r="D21" i="7"/>
  <c r="D49" i="7"/>
  <c r="D54" i="7"/>
  <c r="D48" i="7"/>
  <c r="D47" i="7"/>
  <c r="D59" i="7"/>
  <c r="D58" i="7"/>
  <c r="D53" i="7"/>
  <c r="C48" i="7"/>
  <c r="C52" i="7"/>
  <c r="C55" i="7"/>
  <c r="C47" i="7"/>
  <c r="C53" i="7"/>
  <c r="C54" i="7"/>
  <c r="C49" i="7"/>
  <c r="C51" i="7"/>
  <c r="C46" i="7"/>
  <c r="C56" i="7"/>
  <c r="C57" i="7"/>
  <c r="C59" i="7"/>
  <c r="C12" i="7"/>
  <c r="C50" i="7"/>
  <c r="C58" i="7"/>
  <c r="C158" i="7"/>
  <c r="E158" i="7" s="1"/>
  <c r="C153" i="7"/>
  <c r="E153" i="7" s="1"/>
  <c r="M15" i="7" l="1"/>
  <c r="E155" i="7"/>
  <c r="M155" i="7"/>
  <c r="E154" i="7"/>
  <c r="M154" i="7"/>
  <c r="M22" i="7"/>
  <c r="M57" i="7"/>
  <c r="M54" i="7"/>
  <c r="M25" i="7"/>
  <c r="M50" i="7"/>
  <c r="M21" i="7"/>
  <c r="M26" i="7"/>
  <c r="M58" i="7"/>
  <c r="M52" i="7"/>
  <c r="M20" i="7"/>
  <c r="M14" i="7"/>
  <c r="M48" i="7"/>
  <c r="M59" i="7"/>
  <c r="M24" i="7"/>
  <c r="M46" i="7"/>
  <c r="M158" i="7"/>
  <c r="M153" i="7"/>
  <c r="M56" i="7"/>
  <c r="M47" i="7"/>
  <c r="M18" i="7"/>
  <c r="M49" i="7"/>
  <c r="M53" i="7"/>
  <c r="M19" i="7"/>
  <c r="M16" i="7"/>
  <c r="M17" i="7"/>
  <c r="M23" i="7"/>
  <c r="M12" i="7"/>
  <c r="M51" i="7"/>
  <c r="M55" i="7"/>
  <c r="M159" i="7" l="1"/>
  <c r="M161" i="7" s="1"/>
  <c r="M163" i="7" s="1"/>
</calcChain>
</file>

<file path=xl/sharedStrings.xml><?xml version="1.0" encoding="utf-8"?>
<sst xmlns="http://schemas.openxmlformats.org/spreadsheetml/2006/main" count="1056" uniqueCount="451">
  <si>
    <t>Média</t>
  </si>
  <si>
    <t>Municipio</t>
  </si>
  <si>
    <t>Contenda</t>
  </si>
  <si>
    <t>Localização</t>
  </si>
  <si>
    <t xml:space="preserve">C. G. </t>
  </si>
  <si>
    <t>Extremo 1</t>
  </si>
  <si>
    <t>Extremo 2</t>
  </si>
  <si>
    <t>Guaraqueçaba</t>
  </si>
  <si>
    <t>Palmas</t>
  </si>
  <si>
    <t>Prudentópolis</t>
  </si>
  <si>
    <t>Quedas do Iguaçu</t>
  </si>
  <si>
    <t>Santana do Itararé</t>
  </si>
  <si>
    <t>Porecatu</t>
  </si>
  <si>
    <t>Altamira do Paraná</t>
  </si>
  <si>
    <t xml:space="preserve">Porto São José </t>
  </si>
  <si>
    <t>Terra Roxa</t>
  </si>
  <si>
    <t>Imbau</t>
  </si>
  <si>
    <t>Superintendência</t>
  </si>
  <si>
    <t>LESTE</t>
  </si>
  <si>
    <t>CAMPOS GERAIS</t>
  </si>
  <si>
    <t>NORTE</t>
  </si>
  <si>
    <t>NOROESTE</t>
  </si>
  <si>
    <t>OESTE</t>
  </si>
  <si>
    <t>Cianorte</t>
  </si>
  <si>
    <t>Capitão Leônidas Marques</t>
  </si>
  <si>
    <t>Curitiba</t>
  </si>
  <si>
    <t>São Sebastião da Amoreira</t>
  </si>
  <si>
    <t>DMT</t>
  </si>
  <si>
    <t>RP</t>
  </si>
  <si>
    <t>P</t>
  </si>
  <si>
    <t>Código</t>
  </si>
  <si>
    <t>Descrição do Equipamento</t>
  </si>
  <si>
    <t>Transportador</t>
  </si>
  <si>
    <t>FU</t>
  </si>
  <si>
    <t>K</t>
  </si>
  <si>
    <t>Carreg. frontal pneus 924-K leve</t>
  </si>
  <si>
    <t>Cavalo mecânico com semirreboque com capacidade de 22 t - 240 kW</t>
  </si>
  <si>
    <t>Carreg. frontal pneus 924-K média</t>
  </si>
  <si>
    <t>Carreg. frontal pneus 924-K severa</t>
  </si>
  <si>
    <t>Carreg. frontal pneus 950-H leve</t>
  </si>
  <si>
    <t>Carreg. frontal pneus 950-H média</t>
  </si>
  <si>
    <t>Carreg. frontal pneus 950-H severa</t>
  </si>
  <si>
    <t>Carreg. frontal pneus L 60-F média</t>
  </si>
  <si>
    <t>Carreta de perfuração</t>
  </si>
  <si>
    <t>Central dosadora de concreto capac. 30 m3/h</t>
  </si>
  <si>
    <t>Conj. britagem completo 80 m3/h</t>
  </si>
  <si>
    <t>Escav. hidráulica 320D L leve</t>
  </si>
  <si>
    <t>Escav. hidráulica 320D L média</t>
  </si>
  <si>
    <t>Escav. hidráulica 320D L severa</t>
  </si>
  <si>
    <t>Escav. hidráulica 336D L leve</t>
  </si>
  <si>
    <t>Escav. hidráulica 336D L média</t>
  </si>
  <si>
    <t>Escav. hidráulica 336D L severa</t>
  </si>
  <si>
    <t>Escav. hidráulica E-215 C leve</t>
  </si>
  <si>
    <t>Escav. hidráulica E-215 C média</t>
  </si>
  <si>
    <t>Escav. hidráulica E-215 C severa</t>
  </si>
  <si>
    <t>Escav. hidráulica EC-140 leve</t>
  </si>
  <si>
    <t>Escav. hidráulica EC-140 média</t>
  </si>
  <si>
    <t>Escav. hidráulica EC-140 severa</t>
  </si>
  <si>
    <t>Extrusora para defensa de concreto</t>
  </si>
  <si>
    <t>Extrusora para defensa de concreto armada</t>
  </si>
  <si>
    <t>Extrusora para meio fio de concreto</t>
  </si>
  <si>
    <t>Fresadora asfalto a frio PM-102</t>
  </si>
  <si>
    <t>Fresadora asfalto a frio W-1000</t>
  </si>
  <si>
    <t>Fresadora asfalto a frio W-200 F</t>
  </si>
  <si>
    <t>Minicarregadeira de pneus S-450 c/vassoura</t>
  </si>
  <si>
    <t>Minicarregadeira de pneus S-650 c/fresadora asf. a frio L&lt;=1,00m c/vassoura</t>
  </si>
  <si>
    <t>Minicarregadeira de pneus S-650 c/valetadeira mecânica WS-24</t>
  </si>
  <si>
    <t>Motoniveladora 120-K leve</t>
  </si>
  <si>
    <t>Motoniveladora 120-K média</t>
  </si>
  <si>
    <t>Motoniveladora 120-K severa</t>
  </si>
  <si>
    <t>Motoniveladora 140-K leve</t>
  </si>
  <si>
    <t>Motoniveladora 140-k média</t>
  </si>
  <si>
    <t>Motoniveladora 140-k severa</t>
  </si>
  <si>
    <t>Motoniveladora c/ escarificador 140-K leve</t>
  </si>
  <si>
    <t>Motoniveladora c/ escarificador 140-K média</t>
  </si>
  <si>
    <t>Motoniveladora c/ escarificador 140-K severa</t>
  </si>
  <si>
    <t>Pavimentadora/extrusora de concreto 4400</t>
  </si>
  <si>
    <t>Recicl. a frio WR-240 p/asp.água/emulsão</t>
  </si>
  <si>
    <t>Recicl. a frio WR-240 p/espuma de asfalto</t>
  </si>
  <si>
    <t>Recicladora a frio MPH-364</t>
  </si>
  <si>
    <t>Recicladora a frio RM-300</t>
  </si>
  <si>
    <t>Recicladora a frio RM-500</t>
  </si>
  <si>
    <t>Régua vibratória treliçada L&lt;=6,00m</t>
  </si>
  <si>
    <t>Retroescavadeira 580N leve</t>
  </si>
  <si>
    <t>Retroescavadeira 580N média</t>
  </si>
  <si>
    <t>Retroescavadeira 580N severa</t>
  </si>
  <si>
    <t>Rolo liso autopropelido VAP-55 P</t>
  </si>
  <si>
    <t>Rolo pé de carneiro autopropelido VAP-70 PT</t>
  </si>
  <si>
    <t>Rolo pneus autopropelido 21 t</t>
  </si>
  <si>
    <t>Rolo pneus autopropelido 22 t</t>
  </si>
  <si>
    <t>Rolo pneus autopropelido 27 t</t>
  </si>
  <si>
    <t>Rolo tandem CC-900</t>
  </si>
  <si>
    <t>Rolo tandem liso 6-8 t</t>
  </si>
  <si>
    <t>Rolo tandem liso autopropelido CC-4200</t>
  </si>
  <si>
    <t>Rolo tandem liso autopropelido HD 14VV</t>
  </si>
  <si>
    <t>Rolo vibratório corrug. autopr. CP-54 B</t>
  </si>
  <si>
    <t>Rolo vibratório liso autoprop. 3411</t>
  </si>
  <si>
    <t>Rolo vibratório liso autoprop. CA 150A</t>
  </si>
  <si>
    <t>Rolo vibratório liso autoprop. CS-44 B</t>
  </si>
  <si>
    <t>Rolo vibratório liso autoprop. CS-54 B</t>
  </si>
  <si>
    <t>Tanque depósito asfalto borracha 20 t</t>
  </si>
  <si>
    <t>Tanque depósito asfalto frio 10000 l</t>
  </si>
  <si>
    <t>Tanque depósito asfalto frio 20000 l</t>
  </si>
  <si>
    <t>Tanque depósito asfalto isotérmico 25 t</t>
  </si>
  <si>
    <t>Trator agrícola  5105 4x4</t>
  </si>
  <si>
    <t>Trator agrícola BH-174 4x4</t>
  </si>
  <si>
    <t>Trator agrícola c/ roçadeira 150/540</t>
  </si>
  <si>
    <t>Trator c/ escarificador D61-EX leve</t>
  </si>
  <si>
    <t>Trator c/ escarificador D61-EX média</t>
  </si>
  <si>
    <t>Trator c/ escarificador D61-EX severa</t>
  </si>
  <si>
    <t>Trator c/ escarificador D8-T leve</t>
  </si>
  <si>
    <t>Trator c/ escarificador D8-T média</t>
  </si>
  <si>
    <t>Trator c/ escarificador D8-T severa</t>
  </si>
  <si>
    <t>Trator lâmina 7D média</t>
  </si>
  <si>
    <t>Trator lâmina D-150B média</t>
  </si>
  <si>
    <t>Trator lâmina D61-EX leve</t>
  </si>
  <si>
    <t>Trator lâmina D61-EX média</t>
  </si>
  <si>
    <t>Trator lâmina D61-EX severa</t>
  </si>
  <si>
    <t>Trator lâmina D6-K2 leve</t>
  </si>
  <si>
    <t>Trator lâmina D6-K2 média</t>
  </si>
  <si>
    <t>Trator lâmina D6-K2 severa</t>
  </si>
  <si>
    <t>Trator lâmina D6-N leve</t>
  </si>
  <si>
    <t>Trator lâmina D6-N média</t>
  </si>
  <si>
    <t>Trator lâmina D6-N severa</t>
  </si>
  <si>
    <t>Trator lâmina D8-T leve</t>
  </si>
  <si>
    <t>Trator lâmina D8-T média</t>
  </si>
  <si>
    <t>Trator lâmina D8-T severa</t>
  </si>
  <si>
    <t>Usina misturadora PMF 40/60 t/hora</t>
  </si>
  <si>
    <t>Usina p/ microrevestimento asfáltico a frio</t>
  </si>
  <si>
    <t>Usina solos brita graduada 200/500 t/hora</t>
  </si>
  <si>
    <t>Usina solos c/ dosador cimento 200/500 t/hora</t>
  </si>
  <si>
    <t>Vibro acabadora esteiras</t>
  </si>
  <si>
    <t>Equipamento p/fusão e aplicação manual de termoplástico</t>
  </si>
  <si>
    <t>Microtrator c/ pulverizador 450 l</t>
  </si>
  <si>
    <t>Tanque água sem bomba 6000 l</t>
  </si>
  <si>
    <t>Bate estacas leve</t>
  </si>
  <si>
    <t>Cavalo mecânico com semirreboque com capacidade de 30 t - 265 kW</t>
  </si>
  <si>
    <t>Bate estacas hidráulico 300 kg</t>
  </si>
  <si>
    <t>Microônibus transporte urbano capacidade 16 pessoas</t>
  </si>
  <si>
    <t>Microônibus transporte urbano capacidade 30 pessoas</t>
  </si>
  <si>
    <t>Veiculo transporte coletivo 40 passageiros</t>
  </si>
  <si>
    <t>Veículo utilitário pot. mín. 60 HP(c/motor.)</t>
  </si>
  <si>
    <t>Veículo utilitário pot. min. 60 HP(s/motor.)</t>
  </si>
  <si>
    <t>Cam. bascul. 1419 6m3 leve</t>
  </si>
  <si>
    <t>Cam. bascul. 2426/48  6m3 leve</t>
  </si>
  <si>
    <t>Cam. bascul. 2426/48  6m3 média</t>
  </si>
  <si>
    <t>Cam. bascul. 2426/48  6m3 severa</t>
  </si>
  <si>
    <t>Caminhão transp. material asfáltico</t>
  </si>
  <si>
    <t>Espargidor de asfalto 6000 l</t>
  </si>
  <si>
    <t>Automóvel sedan pot. mín.60 HP(c/motor.)</t>
  </si>
  <si>
    <t>Automóvel sedan pot. min.60 HP(s/motor.)</t>
  </si>
  <si>
    <t>Caldeira de asfalto reboc.2000 l a gasolina</t>
  </si>
  <si>
    <t>Cam. bascul. 2426/48  8m3 média</t>
  </si>
  <si>
    <t>Cam. bascul. 2426/48  9m3 média</t>
  </si>
  <si>
    <t>Cam. bascul. 2426/48 10m3 média</t>
  </si>
  <si>
    <t>Distr. agregados rebocável 1,3 m3</t>
  </si>
  <si>
    <t>Distr. agregados rebocável 9 m³</t>
  </si>
  <si>
    <t>Caminhão carroceria 1419 14 t</t>
  </si>
  <si>
    <t>Caminhão betoneira 8 m³</t>
  </si>
  <si>
    <t>Cam. caçamba minério 10m3 severa</t>
  </si>
  <si>
    <t>Caminhão pipa 6000 l</t>
  </si>
  <si>
    <t>Equipamento demarcação faixa a frio</t>
  </si>
  <si>
    <t>Máquina pintura de faixas</t>
  </si>
  <si>
    <t>Cam. bascul. 2730/36  5m3 média</t>
  </si>
  <si>
    <t>Cam. bascul. 1635/45 12m3 leve</t>
  </si>
  <si>
    <t>Cam. bascul. 1635/45 12m3 média</t>
  </si>
  <si>
    <t>Cam. bascul. 1635/45 12m3 severa</t>
  </si>
  <si>
    <t>Equipamento para lama asfáltica LA-6</t>
  </si>
  <si>
    <t>Usina asfalto móvel contra-fluxo 50/100 t/hora</t>
  </si>
  <si>
    <t>Usina asfalto móvel contra-fluxo 60/120 t/hora asf. borracha/polímero</t>
  </si>
  <si>
    <t>Caminhão c/ guindauto</t>
  </si>
  <si>
    <t>Caminhão carroceria 815/37 6 t</t>
  </si>
  <si>
    <t>Equipamento aplicação termoplástico Spray/ Extrusão</t>
  </si>
  <si>
    <t>Forma metálica p/ abrigo</t>
  </si>
  <si>
    <t>Caminhão com guindaste com cesto</t>
  </si>
  <si>
    <t>Equipamento p/ hidrossemeadura</t>
  </si>
  <si>
    <t>Espargidor p/asfalto borracha 20 t EHR-700H</t>
  </si>
  <si>
    <t>Cam. chassi 1419</t>
  </si>
  <si>
    <t>Cam. chassi 17.230</t>
  </si>
  <si>
    <t>Cam. chassi 1726 p/ carroceria</t>
  </si>
  <si>
    <t>Cam. chassi 1726 p/ lama asfáltica</t>
  </si>
  <si>
    <t>Cam. chassi VM-330 p/ microrevestimento</t>
  </si>
  <si>
    <t>Caminhão carroceria cabine dupla</t>
  </si>
  <si>
    <t>Caminhão comboio abastecedor</t>
  </si>
  <si>
    <t>Caminhão irrigador 6000 l</t>
  </si>
  <si>
    <t>Caminhonete cabine dupla 4x4 pot. mín.120 HP( c/motor.)</t>
  </si>
  <si>
    <t>Caminhonete cabine dupla 4x4 pot. mín.120 HP( s/motor.)</t>
  </si>
  <si>
    <t>Prancha p/ carreta (25 t)</t>
  </si>
  <si>
    <t>Equipamento</t>
  </si>
  <si>
    <t>Transporte Rodoviário</t>
  </si>
  <si>
    <t>CHP</t>
  </si>
  <si>
    <t>CHI</t>
  </si>
  <si>
    <t>Arado reversível 3 discos 28"</t>
  </si>
  <si>
    <t>Betoneira 600 l elétrica</t>
  </si>
  <si>
    <t>Betoneira 600 l gasolina</t>
  </si>
  <si>
    <t>Bomba esgotamento 3"</t>
  </si>
  <si>
    <t>Carrinho de concretagem 80 l</t>
  </si>
  <si>
    <t>Compactador manual solos gasolina</t>
  </si>
  <si>
    <t>Compressor de ar 175 pcm</t>
  </si>
  <si>
    <t>Compressor de ar 293 pcm</t>
  </si>
  <si>
    <t>Compressor de ar 748 pcm</t>
  </si>
  <si>
    <t>Enxada rotativa rebocável</t>
  </si>
  <si>
    <t>Furadeira elétrica de impacto</t>
  </si>
  <si>
    <t>Grade de discos</t>
  </si>
  <si>
    <t>Grupo gerador  40 KVA</t>
  </si>
  <si>
    <t>Grupo gerador  55 KVA</t>
  </si>
  <si>
    <t>Grupo gerador 150 KVA</t>
  </si>
  <si>
    <t>Grupo gerador 450 KVA</t>
  </si>
  <si>
    <t>Hidrocompressor 3700 lb/3,675 Kw</t>
  </si>
  <si>
    <t>Martelete elétrico TE-70</t>
  </si>
  <si>
    <t>Mesa vibrat. completa elétrica</t>
  </si>
  <si>
    <t>Motopoda a gasolina</t>
  </si>
  <si>
    <t>Perfuratriz manual elétrica</t>
  </si>
  <si>
    <t>Perfuratriz manual 18 kg</t>
  </si>
  <si>
    <t>Perfuratriz manual 24 kg</t>
  </si>
  <si>
    <t>Roçadeira costal</t>
  </si>
  <si>
    <t>Serra circular elétrica</t>
  </si>
  <si>
    <t>Serra circular gasolina</t>
  </si>
  <si>
    <t>Serra elétrica corte concreto 4100</t>
  </si>
  <si>
    <t>Soprador a gasolina</t>
  </si>
  <si>
    <t>Talha guincho manual 3 t</t>
  </si>
  <si>
    <t>Vassoura mecânica rebocável</t>
  </si>
  <si>
    <t>Vibrador imersão elétrico 45mm</t>
  </si>
  <si>
    <t>Vibrador imersão gasolina 45mm</t>
  </si>
  <si>
    <t>SUBTRECHO</t>
  </si>
  <si>
    <t>Leste</t>
  </si>
  <si>
    <t>Velocidade Média de Transporte (km/h) - Pavimentado</t>
  </si>
  <si>
    <t>Prazo de execução - mês/meses</t>
  </si>
  <si>
    <t>Horas globais/ mês trabalháveis</t>
  </si>
  <si>
    <t>MOBILIZAÇÃO DE EQUIPAMENTOS</t>
  </si>
  <si>
    <t>CÓDIGO</t>
  </si>
  <si>
    <t>DESCRIÇÃO</t>
  </si>
  <si>
    <t>QUANTIDADE</t>
  </si>
  <si>
    <t>TRANSPORTE</t>
  </si>
  <si>
    <t>CH TRANSPORTE</t>
  </si>
  <si>
    <t>Nº EIXOS</t>
  </si>
  <si>
    <t>PEDÁGIO</t>
  </si>
  <si>
    <t>CUSTO DE MOBILIZAÇÃO</t>
  </si>
  <si>
    <t>-</t>
  </si>
  <si>
    <t>CUSTO FINAL DA MOBILIZAÇÃO DE EQUIPAMENTOS</t>
  </si>
  <si>
    <t>QUANTIDADE HORAS PROJETO</t>
  </si>
  <si>
    <t>DMT P (km) - média da região</t>
  </si>
  <si>
    <t>Noroeste</t>
  </si>
  <si>
    <t>DMT RP (km) - média da região</t>
  </si>
  <si>
    <t>Velocidade Média de Transporte (km/h) - Revestimento Primário</t>
  </si>
  <si>
    <t xml:space="preserve"> PRAZO DE OBRAS CCO</t>
  </si>
  <si>
    <t>DM P (km)</t>
  </si>
  <si>
    <t>DM RP (km)</t>
  </si>
  <si>
    <t xml:space="preserve">A cada mobilização corresponderá uma desmobilização. O cálculo do custo da desmobilização será igual ao da mobilização </t>
  </si>
  <si>
    <t>Campos Gerais</t>
  </si>
  <si>
    <t>Norte</t>
  </si>
  <si>
    <t>Oeste</t>
  </si>
  <si>
    <t>UNIDADE</t>
  </si>
  <si>
    <t>MO ALOJADA</t>
  </si>
  <si>
    <t>MO ORDINÁRIA</t>
  </si>
  <si>
    <t>Apontador</t>
  </si>
  <si>
    <t>hora</t>
  </si>
  <si>
    <t>não</t>
  </si>
  <si>
    <t>Armador</t>
  </si>
  <si>
    <t>Blaster</t>
  </si>
  <si>
    <t>Calceteiro</t>
  </si>
  <si>
    <t>Cancheiro</t>
  </si>
  <si>
    <t>Carpinteiro</t>
  </si>
  <si>
    <t>Eletricista</t>
  </si>
  <si>
    <t>Equipe Carreta Perfuração</t>
  </si>
  <si>
    <t>Equipe Conjunto de Britagem</t>
  </si>
  <si>
    <t>Equipe Usina Asfalto</t>
  </si>
  <si>
    <t>Equipe Usina Solos B. Graduada</t>
  </si>
  <si>
    <t>Equipe Usina Solos c/dosador asfalto</t>
  </si>
  <si>
    <t>Equipe Usina Solos c/dosador cimento</t>
  </si>
  <si>
    <t>Marroeiro</t>
  </si>
  <si>
    <t>Marteleteiro</t>
  </si>
  <si>
    <t>Montador</t>
  </si>
  <si>
    <t>Motorista transp. asfalto</t>
  </si>
  <si>
    <t>Motorista veículo leve</t>
  </si>
  <si>
    <t>Motorista veículo médio</t>
  </si>
  <si>
    <t>Motorista veículo pesado</t>
  </si>
  <si>
    <t>Operador da leve</t>
  </si>
  <si>
    <t>Operador da pesada</t>
  </si>
  <si>
    <t>Operador de equipamentos manuais</t>
  </si>
  <si>
    <t>Pedreiro</t>
  </si>
  <si>
    <t>Pintor</t>
  </si>
  <si>
    <t>Pré-marcador (Sinalização)</t>
  </si>
  <si>
    <t>Serralheiro</t>
  </si>
  <si>
    <t>Servente</t>
  </si>
  <si>
    <t>Soldador</t>
  </si>
  <si>
    <t>Topógrafo</t>
  </si>
  <si>
    <t>MO ADM. LOCAL</t>
  </si>
  <si>
    <t>MO001</t>
  </si>
  <si>
    <t>Engenheiro Chefe</t>
  </si>
  <si>
    <t>mês</t>
  </si>
  <si>
    <t>MO002</t>
  </si>
  <si>
    <t>Engenheiro Pleno</t>
  </si>
  <si>
    <t>MO003</t>
  </si>
  <si>
    <t>MO004</t>
  </si>
  <si>
    <t>Técnico Nível Médio Estradas</t>
  </si>
  <si>
    <t>MO005</t>
  </si>
  <si>
    <t>Desenhista</t>
  </si>
  <si>
    <t>MO006</t>
  </si>
  <si>
    <t>MO007</t>
  </si>
  <si>
    <t>Técnico Especializado</t>
  </si>
  <si>
    <t>MO008</t>
  </si>
  <si>
    <t>Engenheiro de Segurança do Trabalho</t>
  </si>
  <si>
    <t>MO009</t>
  </si>
  <si>
    <t>Médico de Segurança do Trabalho</t>
  </si>
  <si>
    <t>MO010</t>
  </si>
  <si>
    <t>Técnico de Segurança do Trabalho</t>
  </si>
  <si>
    <t>MO011</t>
  </si>
  <si>
    <t>MO012</t>
  </si>
  <si>
    <t>Auxiliar de Topografia</t>
  </si>
  <si>
    <t>MO013</t>
  </si>
  <si>
    <t>Laboratorista</t>
  </si>
  <si>
    <t>MO014</t>
  </si>
  <si>
    <t>Auxiliar de Laboratorista</t>
  </si>
  <si>
    <t>MO015</t>
  </si>
  <si>
    <t>Encarregado Geral</t>
  </si>
  <si>
    <t>MO016</t>
  </si>
  <si>
    <t>Encarregado Especializado</t>
  </si>
  <si>
    <t>MO017</t>
  </si>
  <si>
    <t>MO018</t>
  </si>
  <si>
    <t>Motorista de veículo leve</t>
  </si>
  <si>
    <t>MO019</t>
  </si>
  <si>
    <t>Encarregado Administrativo</t>
  </si>
  <si>
    <t>MO020</t>
  </si>
  <si>
    <t>Auxiliar Administrativo</t>
  </si>
  <si>
    <t>MO021</t>
  </si>
  <si>
    <t>Almoxarife/Comprador</t>
  </si>
  <si>
    <t>MO022</t>
  </si>
  <si>
    <t>Recepcionista/ Telefonista</t>
  </si>
  <si>
    <t>MO023</t>
  </si>
  <si>
    <t>Faxineira</t>
  </si>
  <si>
    <t>MO024</t>
  </si>
  <si>
    <t>Vigia Diurno</t>
  </si>
  <si>
    <t>MO025</t>
  </si>
  <si>
    <t>Vigia Noturno</t>
  </si>
  <si>
    <t>sim</t>
  </si>
  <si>
    <t>TIPO DE TRANSPORTE</t>
  </si>
  <si>
    <t>CUSTO</t>
  </si>
  <si>
    <t>Adm. Local</t>
  </si>
  <si>
    <t>Veículo Leve</t>
  </si>
  <si>
    <t xml:space="preserve">Ônibus </t>
  </si>
  <si>
    <t>Micro-Ônibus</t>
  </si>
  <si>
    <t>Van</t>
  </si>
  <si>
    <t>Pesquisa</t>
  </si>
  <si>
    <t>Ônibus interurbano</t>
  </si>
  <si>
    <t>Ônibus urbano</t>
  </si>
  <si>
    <t>Aéreo</t>
  </si>
  <si>
    <t>Metrô</t>
  </si>
  <si>
    <t>Número viagem/mês</t>
  </si>
  <si>
    <t>MOBILIZAÇÃO DE PESSOAL</t>
  </si>
  <si>
    <t>QUANTIDADE ADM LOCAL</t>
  </si>
  <si>
    <t>Nº VIAGENS</t>
  </si>
  <si>
    <t>EFETIVO A SER MOBILIZADO</t>
  </si>
  <si>
    <t>CUSTO DO TRANSPORTE</t>
  </si>
  <si>
    <t>CUSTO FINAL DA MOBILIZAÇÃO E DESMOBILIZAÇÃO - PESSOAL</t>
  </si>
  <si>
    <t>Cavalo mecânico 4 x 2, PBT 16.000 kg - 240 kW - motorista de veículo especial</t>
  </si>
  <si>
    <t>Semirreboque com 2 eixos</t>
  </si>
  <si>
    <t>Cavalo mecânico estradeiro 6 x 2, PBT 23.000 kg - 265 kW - motorista de caminhão</t>
  </si>
  <si>
    <t>Semirreboque com 3 eixos</t>
  </si>
  <si>
    <t>CT</t>
  </si>
  <si>
    <t>Pot</t>
  </si>
  <si>
    <t>V.Ut</t>
  </si>
  <si>
    <t>H/ano</t>
  </si>
  <si>
    <t>Aquisição</t>
  </si>
  <si>
    <t>Coef</t>
  </si>
  <si>
    <t>Combust.</t>
  </si>
  <si>
    <t>Dep.juros</t>
  </si>
  <si>
    <t>Manut.</t>
  </si>
  <si>
    <t>Material</t>
  </si>
  <si>
    <t>M. Obra</t>
  </si>
  <si>
    <t>Resid.</t>
  </si>
  <si>
    <t>Hora prod.</t>
  </si>
  <si>
    <t>Improd.</t>
  </si>
  <si>
    <t>EQ001</t>
  </si>
  <si>
    <t>EQ002</t>
  </si>
  <si>
    <t>EQ_AX01</t>
  </si>
  <si>
    <t>EQ_AX02</t>
  </si>
  <si>
    <t>EQ_AX03</t>
  </si>
  <si>
    <t>Diesel</t>
  </si>
  <si>
    <t>Taxa de juros:</t>
  </si>
  <si>
    <t xml:space="preserve">Depreciação e Juros:       </t>
  </si>
  <si>
    <t xml:space="preserve">Manutenção:     </t>
  </si>
  <si>
    <t xml:space="preserve">Materiais de Operação:    </t>
  </si>
  <si>
    <t>Álcool:</t>
  </si>
  <si>
    <t>Diesel:</t>
  </si>
  <si>
    <t>Gasolina:</t>
  </si>
  <si>
    <t>Elétrico:</t>
  </si>
  <si>
    <t>Óleo Combustível:</t>
  </si>
  <si>
    <t>Salário Base:</t>
  </si>
  <si>
    <t xml:space="preserve">Encargos sociais: </t>
  </si>
  <si>
    <t>SALÁRIO HORA</t>
  </si>
  <si>
    <t xml:space="preserve">Hora produtiva:     </t>
  </si>
  <si>
    <t xml:space="preserve">Hora improdutiva:      </t>
  </si>
  <si>
    <t>Cam. bascul. 1419-C 6m3 média</t>
  </si>
  <si>
    <t>Cam. bascul. 1419-C 6m3 severa</t>
  </si>
  <si>
    <t>Central dosadora de Concreto capacidade 150m³/h - Dosadora e misturadora</t>
  </si>
  <si>
    <t xml:space="preserve">Pavimentadora com formas deslizantes </t>
  </si>
  <si>
    <t>CUSTO FINAL DA MOBILIZAÇÃO E DESMOBILIZAÇÃO - COM DESONERAÇÃO</t>
  </si>
  <si>
    <t>Classificador de madeira</t>
  </si>
  <si>
    <t>Técnico de Campo III</t>
  </si>
  <si>
    <t>Técnico de Campo I</t>
  </si>
  <si>
    <t xml:space="preserve">TRECHO - </t>
  </si>
  <si>
    <t>Data Base: 30/04/2024 (Com desoneração)</t>
  </si>
  <si>
    <t>Engenheiro Auxiliar</t>
  </si>
  <si>
    <t>Engenheiro em Meio Ambiente</t>
  </si>
  <si>
    <t>MO026</t>
  </si>
  <si>
    <t>MO027</t>
  </si>
  <si>
    <t>Automóvel leve pot. mín. 75 HP(c/motor.)</t>
  </si>
  <si>
    <t>Automóvel leve pot. mín. 75 HP(s/motor.)</t>
  </si>
  <si>
    <t>Caldeira de asfalto reboc. 4000 l a gasolina</t>
  </si>
  <si>
    <t>Cam. chassi VM-390 p/ microrevestimento</t>
  </si>
  <si>
    <t>Cam. chassi 18.210</t>
  </si>
  <si>
    <t xml:space="preserve">Caminhão betoneira 8 m³  </t>
  </si>
  <si>
    <t xml:space="preserve">Caminhão com guindaste com cesto </t>
  </si>
  <si>
    <t>Caminhonete cabine dupla 4x4 pot. mín.120 HP(c/motor.)</t>
  </si>
  <si>
    <t>Caminhonete cabine dupla 4x4 pot. mín.120 HP(s/motor.)</t>
  </si>
  <si>
    <t>Carreg. frontal pneus L 60-H média</t>
  </si>
  <si>
    <t>Carreg. frontal pneus 950-L leve</t>
  </si>
  <si>
    <t>Carreg. frontal pneus 950-L média</t>
  </si>
  <si>
    <t>Carreg. frontal pneus 950-L severa</t>
  </si>
  <si>
    <t>Distr. agregados rebocável 1,90 m3</t>
  </si>
  <si>
    <t>Equipamento aplicação termoplástico Spray/Extrusão</t>
  </si>
  <si>
    <t>Escav. hidráulica 580N C média</t>
  </si>
  <si>
    <t>Escav. hidráulica 580N C severa</t>
  </si>
  <si>
    <t>Escav. hidráulica 580N leve</t>
  </si>
  <si>
    <t>Fresadora asfalto a frio PM-313</t>
  </si>
  <si>
    <t xml:space="preserve">Fresadora asfalto a frio W-1000 </t>
  </si>
  <si>
    <t>Gerador de solda ES 400 ED</t>
  </si>
  <si>
    <t>Grupo gerador  8 KVA</t>
  </si>
  <si>
    <t xml:space="preserve">Martelete elétrico TE-A22 </t>
  </si>
  <si>
    <t>Minicarregadeira de pneus 226-B c/vassoura</t>
  </si>
  <si>
    <t>Motosserra a gasolina</t>
  </si>
  <si>
    <t>Recicladora a frio RM-400</t>
  </si>
  <si>
    <t>Recicladora a frio RS-460</t>
  </si>
  <si>
    <t>Rolo tandem liso autopropelido HD 090V</t>
  </si>
  <si>
    <t>Rolo vibratório liso autoprop. CA 15 A</t>
  </si>
  <si>
    <t>Rolo vibratório liso autoprop. CB 10</t>
  </si>
  <si>
    <t>Rompedor manual 27 kg</t>
  </si>
  <si>
    <t>Serra corte concreto/asfalto FS 400LV</t>
  </si>
  <si>
    <t>Serra corte concreto/asfalto TCC 450</t>
  </si>
  <si>
    <t>Trator lâmina D4 leve</t>
  </si>
  <si>
    <t>Trator lâmina D4 média</t>
  </si>
  <si>
    <t>Trator lâmina D4 severa</t>
  </si>
  <si>
    <t>Trator lâmina D5 leve</t>
  </si>
  <si>
    <t>Trator lâmina D5 média</t>
  </si>
  <si>
    <t>Trator lâmina D5 severa</t>
  </si>
  <si>
    <t>Usina misturadora PMF 50/70 t/hora</t>
  </si>
  <si>
    <t>Veículo utilitário pot. mín. 114 HP(c/motor.)</t>
  </si>
  <si>
    <t>Veículo utilitário pot. min. 114 HP(s/motor.)</t>
  </si>
  <si>
    <t>MO028</t>
  </si>
  <si>
    <t>DER/PR - Abril/2024 (com desoneração)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</si>
</sst>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8" formatCode="&quot;R$&quot;\ #,##0.00;[Red]\-&quot;R$&quot;\ #,##0.00"/>
    <numFmt numFmtId="164" formatCode="_-&quot;R$&quot;* #,##0.00_-;\-&quot;R$&quot;* #,##0.00_-;_-&quot;R$&quot;* &quot;-&quot;??_-;_-@_-"/>
    <numFmt numFmtId="165" formatCode="#,##0.00_ ;\-#,##0.00\ "/>
    <numFmt numFmtId="166" formatCode="#,##0.0"/>
    <numFmt numFmtId="167" formatCode="#,##0.0000"/>
    <numFmt numFmtId="168" formatCode="&quot;R$ &quot;#,##0.00"/>
    <numFmt numFmtId="169" formatCode="##0.0000"/>
    <numFmt numFmtId="170" formatCode="#0.0000"/>
    <numFmt numFmtId="171" formatCode="0.0000"/>
    <numFmt numFmtId="172" formatCode="##,##0.0000"/>
    <numFmt numFmtId="173" formatCode="###,##0.0000"/>
    <numFmt numFmtId="174" formatCode="&quot;R$&quot;\ #,##0.00"/>
    <numFmt numFmtId="175" formatCode="&quot;R$&quot;\ #,##0.000;[Red]\-&quot;R$&quot;\ #,##0.000"/>
    <numFmt numFmtId="176" formatCode="#0.00"/>
    <numFmt numFmtId="177" formatCode="##0.00"/>
    <numFmt numFmtId="178" formatCode="0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rgb="FF000000"/>
      <name val="Calibri"/>
      <family val="2"/>
      <charset val="1"/>
    </font>
    <font>
      <b/>
      <sz val="22"/>
      <color theme="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8"/>
      <color theme="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color rgb="FF010000"/>
      <name val="Arial"/>
      <family val="2"/>
    </font>
    <font>
      <b/>
      <sz val="14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2"/>
      <name val="Arial"/>
      <family val="2"/>
      <charset val="1"/>
    </font>
    <font>
      <b/>
      <sz val="11"/>
      <color theme="1"/>
      <name val="Arial"/>
      <family val="2"/>
      <charset val="1"/>
    </font>
    <font>
      <sz val="11"/>
      <color rgb="FFFF0000"/>
      <name val="Arial"/>
      <family val="2"/>
    </font>
    <font>
      <b/>
      <sz val="11"/>
      <color rgb="FF00B0F0"/>
      <name val="Arial"/>
      <family val="2"/>
      <charset val="1"/>
    </font>
    <font>
      <sz val="11"/>
      <name val="Arial"/>
      <family val="2"/>
      <charset val="1"/>
    </font>
    <font>
      <b/>
      <sz val="9"/>
      <name val="Arial"/>
      <family val="2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Arial"/>
      <family val="2"/>
    </font>
    <font>
      <sz val="8"/>
      <color rgb="FF000000"/>
      <name val="Arial"/>
      <family val="2"/>
      <charset val="1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sz val="11"/>
      <color indexed="8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ED7A2B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9E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5E5E5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4" tint="-0.499984740745262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CC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10000"/>
      </left>
      <right style="thin">
        <color rgb="FF010000"/>
      </right>
      <top/>
      <bottom style="thin">
        <color rgb="FF01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right" vertical="center"/>
    </xf>
    <xf numFmtId="165" fontId="3" fillId="0" borderId="4" xfId="1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165" fontId="3" fillId="0" borderId="12" xfId="1" applyNumberFormat="1" applyFont="1" applyBorder="1" applyAlignment="1">
      <alignment horizontal="right" vertical="center"/>
    </xf>
    <xf numFmtId="165" fontId="0" fillId="0" borderId="0" xfId="0" applyNumberFormat="1"/>
    <xf numFmtId="0" fontId="0" fillId="7" borderId="0" xfId="0" applyFill="1"/>
    <xf numFmtId="165" fontId="3" fillId="7" borderId="6" xfId="1" applyNumberFormat="1" applyFont="1" applyFill="1" applyBorder="1" applyAlignment="1">
      <alignment horizontal="right" vertical="center"/>
    </xf>
    <xf numFmtId="165" fontId="3" fillId="7" borderId="4" xfId="1" applyNumberFormat="1" applyFont="1" applyFill="1" applyBorder="1" applyAlignment="1">
      <alignment horizontal="right" vertical="center"/>
    </xf>
    <xf numFmtId="165" fontId="5" fillId="8" borderId="6" xfId="1" applyNumberFormat="1" applyFont="1" applyFill="1" applyBorder="1" applyAlignment="1" applyProtection="1">
      <alignment horizontal="right" vertical="center"/>
    </xf>
    <xf numFmtId="165" fontId="5" fillId="0" borderId="12" xfId="1" applyNumberFormat="1" applyFont="1" applyFill="1" applyBorder="1" applyAlignment="1" applyProtection="1">
      <alignment horizontal="right" vertical="center"/>
    </xf>
    <xf numFmtId="165" fontId="3" fillId="0" borderId="12" xfId="1" applyNumberFormat="1" applyFont="1" applyFill="1" applyBorder="1" applyAlignment="1">
      <alignment horizontal="right" vertical="center"/>
    </xf>
    <xf numFmtId="165" fontId="3" fillId="0" borderId="9" xfId="1" applyNumberFormat="1" applyFont="1" applyFill="1" applyBorder="1" applyAlignment="1">
      <alignment horizontal="right" vertical="center"/>
    </xf>
    <xf numFmtId="165" fontId="3" fillId="0" borderId="21" xfId="1" applyNumberFormat="1" applyFont="1" applyBorder="1" applyAlignment="1">
      <alignment horizontal="right" vertical="center"/>
    </xf>
    <xf numFmtId="165" fontId="3" fillId="0" borderId="5" xfId="1" applyNumberFormat="1" applyFont="1" applyBorder="1" applyAlignment="1">
      <alignment horizontal="right" vertical="center"/>
    </xf>
    <xf numFmtId="165" fontId="3" fillId="0" borderId="22" xfId="1" applyNumberFormat="1" applyFont="1" applyBorder="1" applyAlignment="1">
      <alignment horizontal="right" vertical="center"/>
    </xf>
    <xf numFmtId="165" fontId="5" fillId="0" borderId="21" xfId="1" applyNumberFormat="1" applyFont="1" applyFill="1" applyBorder="1" applyAlignment="1" applyProtection="1">
      <alignment horizontal="right" vertical="center"/>
    </xf>
    <xf numFmtId="165" fontId="5" fillId="7" borderId="5" xfId="1" applyNumberFormat="1" applyFont="1" applyFill="1" applyBorder="1" applyAlignment="1" applyProtection="1">
      <alignment horizontal="right" vertical="center"/>
    </xf>
    <xf numFmtId="165" fontId="5" fillId="8" borderId="5" xfId="1" applyNumberFormat="1" applyFont="1" applyFill="1" applyBorder="1" applyAlignment="1" applyProtection="1">
      <alignment horizontal="right" vertical="center"/>
    </xf>
    <xf numFmtId="165" fontId="3" fillId="0" borderId="21" xfId="1" applyNumberFormat="1" applyFont="1" applyFill="1" applyBorder="1" applyAlignment="1">
      <alignment horizontal="right" vertical="center"/>
    </xf>
    <xf numFmtId="165" fontId="3" fillId="7" borderId="5" xfId="1" applyNumberFormat="1" applyFont="1" applyFill="1" applyBorder="1" applyAlignment="1">
      <alignment horizontal="right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64" fontId="7" fillId="9" borderId="18" xfId="1" applyFont="1" applyFill="1" applyBorder="1" applyAlignment="1">
      <alignment horizontal="center" vertical="center"/>
    </xf>
    <xf numFmtId="164" fontId="7" fillId="9" borderId="9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165" fontId="7" fillId="2" borderId="23" xfId="1" applyNumberFormat="1" applyFont="1" applyFill="1" applyBorder="1" applyAlignment="1">
      <alignment horizontal="right" vertical="center"/>
    </xf>
    <xf numFmtId="165" fontId="7" fillId="2" borderId="16" xfId="1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165" fontId="7" fillId="3" borderId="23" xfId="1" applyNumberFormat="1" applyFont="1" applyFill="1" applyBorder="1" applyAlignment="1">
      <alignment horizontal="right" vertical="center"/>
    </xf>
    <xf numFmtId="165" fontId="7" fillId="3" borderId="16" xfId="1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5" fontId="7" fillId="4" borderId="23" xfId="1" applyNumberFormat="1" applyFont="1" applyFill="1" applyBorder="1" applyAlignment="1">
      <alignment horizontal="right" vertical="center"/>
    </xf>
    <xf numFmtId="165" fontId="7" fillId="4" borderId="16" xfId="1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/>
    </xf>
    <xf numFmtId="165" fontId="7" fillId="5" borderId="23" xfId="1" applyNumberFormat="1" applyFont="1" applyFill="1" applyBorder="1" applyAlignment="1">
      <alignment horizontal="right" vertical="center"/>
    </xf>
    <xf numFmtId="165" fontId="7" fillId="5" borderId="14" xfId="1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/>
    </xf>
    <xf numFmtId="165" fontId="7" fillId="6" borderId="23" xfId="1" applyNumberFormat="1" applyFont="1" applyFill="1" applyBorder="1" applyAlignment="1">
      <alignment horizontal="right" vertical="center"/>
    </xf>
    <xf numFmtId="165" fontId="7" fillId="6" borderId="16" xfId="1" applyNumberFormat="1" applyFont="1" applyFill="1" applyBorder="1" applyAlignment="1">
      <alignment horizontal="right" vertical="center"/>
    </xf>
    <xf numFmtId="0" fontId="9" fillId="10" borderId="24" xfId="2" applyFont="1" applyFill="1" applyBorder="1" applyAlignment="1">
      <alignment horizontal="center" vertical="center"/>
    </xf>
    <xf numFmtId="0" fontId="10" fillId="0" borderId="0" xfId="3" applyAlignment="1">
      <alignment horizontal="left" vertical="center"/>
    </xf>
    <xf numFmtId="1" fontId="11" fillId="0" borderId="25" xfId="3" applyNumberFormat="1" applyFont="1" applyBorder="1" applyAlignment="1">
      <alignment horizontal="left" vertical="center" shrinkToFit="1"/>
    </xf>
    <xf numFmtId="0" fontId="12" fillId="0" borderId="26" xfId="3" applyFont="1" applyBorder="1" applyAlignment="1">
      <alignment horizontal="left" vertical="center" wrapText="1"/>
    </xf>
    <xf numFmtId="2" fontId="11" fillId="0" borderId="27" xfId="3" applyNumberFormat="1" applyFont="1" applyBorder="1" applyAlignment="1">
      <alignment horizontal="center" vertical="center" shrinkToFit="1"/>
    </xf>
    <xf numFmtId="1" fontId="11" fillId="0" borderId="25" xfId="3" applyNumberFormat="1" applyFont="1" applyBorder="1" applyAlignment="1">
      <alignment horizontal="center" vertical="center" shrinkToFit="1"/>
    </xf>
    <xf numFmtId="0" fontId="12" fillId="0" borderId="30" xfId="3" applyFont="1" applyBorder="1" applyAlignment="1">
      <alignment horizontal="center" vertical="center" wrapText="1"/>
    </xf>
    <xf numFmtId="2" fontId="11" fillId="0" borderId="25" xfId="3" applyNumberFormat="1" applyFont="1" applyBorder="1" applyAlignment="1">
      <alignment horizontal="center" vertical="center" shrinkToFit="1"/>
    </xf>
    <xf numFmtId="0" fontId="12" fillId="0" borderId="26" xfId="3" applyFont="1" applyBorder="1" applyAlignment="1">
      <alignment horizontal="center" vertical="center" wrapText="1"/>
    </xf>
    <xf numFmtId="1" fontId="11" fillId="0" borderId="26" xfId="3" applyNumberFormat="1" applyFont="1" applyBorder="1" applyAlignment="1">
      <alignment horizontal="center" vertical="center" shrinkToFit="1"/>
    </xf>
    <xf numFmtId="0" fontId="13" fillId="0" borderId="0" xfId="2" applyFont="1"/>
    <xf numFmtId="0" fontId="13" fillId="0" borderId="24" xfId="2" applyFont="1" applyBorder="1" applyAlignment="1">
      <alignment horizontal="center" vertical="center"/>
    </xf>
    <xf numFmtId="4" fontId="13" fillId="0" borderId="24" xfId="2" applyNumberFormat="1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4" fontId="13" fillId="0" borderId="0" xfId="2" applyNumberFormat="1" applyFont="1" applyAlignment="1">
      <alignment horizontal="center" vertical="center"/>
    </xf>
    <xf numFmtId="0" fontId="13" fillId="0" borderId="24" xfId="2" applyFont="1" applyBorder="1" applyAlignment="1">
      <alignment horizontal="justify" wrapText="1"/>
    </xf>
    <xf numFmtId="0" fontId="18" fillId="10" borderId="24" xfId="2" applyFont="1" applyFill="1" applyBorder="1" applyAlignment="1">
      <alignment horizontal="center" vertical="center"/>
    </xf>
    <xf numFmtId="4" fontId="18" fillId="10" borderId="24" xfId="2" applyNumberFormat="1" applyFont="1" applyFill="1" applyBorder="1" applyAlignment="1">
      <alignment horizontal="center" vertical="center"/>
    </xf>
    <xf numFmtId="0" fontId="14" fillId="11" borderId="25" xfId="0" applyFont="1" applyFill="1" applyBorder="1" applyAlignment="1">
      <alignment horizontal="left" vertical="center" wrapText="1"/>
    </xf>
    <xf numFmtId="0" fontId="14" fillId="11" borderId="26" xfId="0" applyFont="1" applyFill="1" applyBorder="1" applyAlignment="1">
      <alignment horizontal="left" vertical="center" wrapText="1"/>
    </xf>
    <xf numFmtId="1" fontId="13" fillId="0" borderId="25" xfId="0" applyNumberFormat="1" applyFont="1" applyBorder="1" applyAlignment="1">
      <alignment horizontal="left" vertical="center" shrinkToFit="1"/>
    </xf>
    <xf numFmtId="0" fontId="15" fillId="0" borderId="26" xfId="0" applyFont="1" applyBorder="1" applyAlignment="1">
      <alignment horizontal="left" vertical="center" wrapText="1"/>
    </xf>
    <xf numFmtId="0" fontId="17" fillId="0" borderId="24" xfId="4" applyFont="1" applyBorder="1" applyAlignment="1">
      <alignment horizontal="center"/>
    </xf>
    <xf numFmtId="0" fontId="21" fillId="0" borderId="0" xfId="5" applyFont="1" applyAlignment="1">
      <alignment vertical="center"/>
    </xf>
    <xf numFmtId="0" fontId="22" fillId="0" borderId="0" xfId="5" applyFont="1" applyAlignment="1">
      <alignment horizontal="center" vertical="center"/>
    </xf>
    <xf numFmtId="2" fontId="21" fillId="0" borderId="24" xfId="5" applyNumberFormat="1" applyFont="1" applyBorder="1" applyAlignment="1">
      <alignment vertical="center"/>
    </xf>
    <xf numFmtId="0" fontId="26" fillId="12" borderId="5" xfId="5" applyFont="1" applyFill="1" applyBorder="1" applyAlignment="1">
      <alignment horizontal="center" vertical="center"/>
    </xf>
    <xf numFmtId="0" fontId="26" fillId="12" borderId="5" xfId="5" applyFont="1" applyFill="1" applyBorder="1" applyAlignment="1">
      <alignment horizontal="center" vertical="center" wrapText="1"/>
    </xf>
    <xf numFmtId="2" fontId="21" fillId="0" borderId="34" xfId="5" applyNumberFormat="1" applyFont="1" applyBorder="1" applyAlignment="1">
      <alignment horizontal="center" vertical="center"/>
    </xf>
    <xf numFmtId="0" fontId="21" fillId="0" borderId="34" xfId="5" applyFont="1" applyBorder="1" applyAlignment="1">
      <alignment horizontal="center" vertical="center"/>
    </xf>
    <xf numFmtId="166" fontId="21" fillId="0" borderId="34" xfId="5" applyNumberFormat="1" applyFont="1" applyBorder="1" applyAlignment="1">
      <alignment horizontal="center" vertical="center"/>
    </xf>
    <xf numFmtId="4" fontId="21" fillId="0" borderId="34" xfId="5" applyNumberFormat="1" applyFont="1" applyBorder="1" applyAlignment="1">
      <alignment horizontal="center" vertical="center"/>
    </xf>
    <xf numFmtId="168" fontId="21" fillId="0" borderId="34" xfId="5" applyNumberFormat="1" applyFont="1" applyBorder="1" applyAlignment="1">
      <alignment vertical="center"/>
    </xf>
    <xf numFmtId="0" fontId="28" fillId="12" borderId="29" xfId="5" applyFont="1" applyFill="1" applyBorder="1" applyAlignment="1">
      <alignment horizontal="center" vertical="center"/>
    </xf>
    <xf numFmtId="168" fontId="28" fillId="12" borderId="29" xfId="5" applyNumberFormat="1" applyFont="1" applyFill="1" applyBorder="1" applyAlignment="1">
      <alignment vertical="center"/>
    </xf>
    <xf numFmtId="168" fontId="28" fillId="12" borderId="24" xfId="5" applyNumberFormat="1" applyFont="1" applyFill="1" applyBorder="1" applyAlignment="1">
      <alignment vertical="center"/>
    </xf>
    <xf numFmtId="0" fontId="19" fillId="0" borderId="0" xfId="5" applyAlignment="1">
      <alignment vertical="center"/>
    </xf>
    <xf numFmtId="0" fontId="30" fillId="12" borderId="5" xfId="5" applyFont="1" applyFill="1" applyBorder="1" applyAlignment="1">
      <alignment horizontal="center" vertical="center" wrapText="1"/>
    </xf>
    <xf numFmtId="0" fontId="25" fillId="0" borderId="31" xfId="5" applyFont="1" applyBorder="1" applyAlignment="1">
      <alignment horizontal="left" vertical="center"/>
    </xf>
    <xf numFmtId="0" fontId="25" fillId="0" borderId="32" xfId="5" applyFont="1" applyBorder="1" applyAlignment="1">
      <alignment horizontal="left" vertical="center"/>
    </xf>
    <xf numFmtId="167" fontId="27" fillId="13" borderId="34" xfId="5" applyNumberFormat="1" applyFont="1" applyFill="1" applyBorder="1" applyAlignment="1">
      <alignment horizontal="center" vertical="center" wrapText="1"/>
    </xf>
    <xf numFmtId="169" fontId="27" fillId="13" borderId="34" xfId="5" applyNumberFormat="1" applyFont="1" applyFill="1" applyBorder="1" applyAlignment="1">
      <alignment horizontal="center" vertical="center" wrapText="1"/>
    </xf>
    <xf numFmtId="170" fontId="27" fillId="13" borderId="34" xfId="5" applyNumberFormat="1" applyFont="1" applyFill="1" applyBorder="1" applyAlignment="1">
      <alignment horizontal="center" vertical="center" wrapText="1"/>
    </xf>
    <xf numFmtId="171" fontId="27" fillId="13" borderId="34" xfId="5" applyNumberFormat="1" applyFont="1" applyFill="1" applyBorder="1" applyAlignment="1">
      <alignment horizontal="center" vertical="center" wrapText="1"/>
    </xf>
    <xf numFmtId="172" fontId="27" fillId="13" borderId="34" xfId="5" applyNumberFormat="1" applyFont="1" applyFill="1" applyBorder="1" applyAlignment="1">
      <alignment horizontal="center" vertical="center" wrapText="1"/>
    </xf>
    <xf numFmtId="173" fontId="27" fillId="13" borderId="34" xfId="5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6" fillId="12" borderId="24" xfId="5" applyFont="1" applyFill="1" applyBorder="1" applyAlignment="1">
      <alignment horizontal="center" vertical="center"/>
    </xf>
    <xf numFmtId="0" fontId="32" fillId="12" borderId="24" xfId="5" applyFont="1" applyFill="1" applyBorder="1" applyAlignment="1">
      <alignment horizontal="center" vertical="center" wrapText="1"/>
    </xf>
    <xf numFmtId="0" fontId="13" fillId="0" borderId="29" xfId="2" applyFont="1" applyBorder="1" applyAlignment="1">
      <alignment horizontal="justify" wrapText="1"/>
    </xf>
    <xf numFmtId="0" fontId="13" fillId="0" borderId="29" xfId="2" applyFont="1" applyBorder="1" applyAlignment="1">
      <alignment horizontal="center" wrapText="1"/>
    </xf>
    <xf numFmtId="0" fontId="13" fillId="0" borderId="24" xfId="2" applyFont="1" applyBorder="1" applyAlignment="1">
      <alignment horizontal="center" wrapText="1"/>
    </xf>
    <xf numFmtId="0" fontId="13" fillId="0" borderId="5" xfId="2" applyFont="1" applyBorder="1" applyAlignment="1">
      <alignment horizontal="center" wrapText="1"/>
    </xf>
    <xf numFmtId="0" fontId="33" fillId="0" borderId="29" xfId="4" applyFont="1" applyBorder="1" applyAlignment="1">
      <alignment horizontal="center"/>
    </xf>
    <xf numFmtId="0" fontId="33" fillId="0" borderId="24" xfId="4" applyFont="1" applyBorder="1" applyAlignment="1">
      <alignment horizontal="center"/>
    </xf>
    <xf numFmtId="0" fontId="32" fillId="12" borderId="5" xfId="5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174" fontId="0" fillId="0" borderId="24" xfId="0" applyNumberFormat="1" applyBorder="1" applyAlignment="1">
      <alignment horizontal="center"/>
    </xf>
    <xf numFmtId="174" fontId="0" fillId="15" borderId="24" xfId="0" applyNumberFormat="1" applyFill="1" applyBorder="1" applyAlignment="1">
      <alignment horizontal="center"/>
    </xf>
    <xf numFmtId="0" fontId="34" fillId="12" borderId="5" xfId="5" applyFont="1" applyFill="1" applyBorder="1" applyAlignment="1">
      <alignment horizontal="center" vertical="center" wrapText="1"/>
    </xf>
    <xf numFmtId="9" fontId="21" fillId="0" borderId="34" xfId="6" applyFont="1" applyBorder="1" applyAlignment="1">
      <alignment horizontal="center" vertical="center"/>
    </xf>
    <xf numFmtId="0" fontId="35" fillId="0" borderId="34" xfId="5" applyFont="1" applyBorder="1" applyAlignment="1">
      <alignment horizontal="center" vertical="center"/>
    </xf>
    <xf numFmtId="0" fontId="36" fillId="11" borderId="25" xfId="3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horizontal="left" vertical="top"/>
    </xf>
    <xf numFmtId="0" fontId="38" fillId="0" borderId="0" xfId="0" applyFont="1" applyAlignment="1">
      <alignment horizontal="justify" vertical="center"/>
    </xf>
    <xf numFmtId="0" fontId="39" fillId="0" borderId="0" xfId="0" applyFont="1"/>
    <xf numFmtId="8" fontId="17" fillId="0" borderId="0" xfId="6" applyNumberFormat="1" applyFont="1" applyAlignment="1">
      <alignment horizontal="center" vertical="center"/>
    </xf>
    <xf numFmtId="175" fontId="17" fillId="0" borderId="0" xfId="6" applyNumberFormat="1" applyFont="1" applyAlignment="1">
      <alignment horizontal="center" vertical="center"/>
    </xf>
    <xf numFmtId="8" fontId="12" fillId="0" borderId="0" xfId="0" applyNumberFormat="1" applyFont="1" applyAlignment="1">
      <alignment vertical="top" wrapText="1"/>
    </xf>
    <xf numFmtId="10" fontId="17" fillId="0" borderId="0" xfId="6" applyNumberFormat="1" applyFont="1" applyAlignment="1">
      <alignment horizontal="center" vertical="center"/>
    </xf>
    <xf numFmtId="175" fontId="17" fillId="0" borderId="0" xfId="0" applyNumberFormat="1" applyFont="1" applyAlignment="1">
      <alignment horizontal="center" vertical="center"/>
    </xf>
    <xf numFmtId="0" fontId="17" fillId="0" borderId="0" xfId="0" applyFont="1"/>
    <xf numFmtId="0" fontId="15" fillId="0" borderId="0" xfId="0" applyFont="1" applyAlignment="1">
      <alignment horizontal="left" vertical="center"/>
    </xf>
    <xf numFmtId="10" fontId="17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8" fontId="17" fillId="0" borderId="0" xfId="0" applyNumberFormat="1" applyFont="1" applyAlignment="1">
      <alignment horizontal="center" vertical="center"/>
    </xf>
    <xf numFmtId="8" fontId="12" fillId="0" borderId="0" xfId="0" applyNumberFormat="1" applyFont="1" applyAlignment="1">
      <alignment horizontal="center" vertical="top" wrapText="1"/>
    </xf>
    <xf numFmtId="0" fontId="40" fillId="16" borderId="35" xfId="0" applyFont="1" applyFill="1" applyBorder="1" applyAlignment="1">
      <alignment vertical="top" wrapText="1"/>
    </xf>
    <xf numFmtId="0" fontId="14" fillId="11" borderId="36" xfId="0" applyFont="1" applyFill="1" applyBorder="1" applyAlignment="1">
      <alignment horizontal="center" vertical="center" wrapText="1"/>
    </xf>
    <xf numFmtId="1" fontId="16" fillId="0" borderId="0" xfId="5" applyNumberFormat="1" applyFont="1" applyAlignment="1">
      <alignment horizontal="center" vertical="center"/>
    </xf>
    <xf numFmtId="0" fontId="16" fillId="0" borderId="0" xfId="5" applyFont="1" applyAlignment="1">
      <alignment vertical="center"/>
    </xf>
    <xf numFmtId="4" fontId="21" fillId="0" borderId="0" xfId="5" applyNumberFormat="1" applyFont="1" applyAlignment="1">
      <alignment vertical="center"/>
    </xf>
    <xf numFmtId="0" fontId="13" fillId="0" borderId="24" xfId="2" applyFont="1" applyBorder="1" applyAlignment="1">
      <alignment horizontal="left" vertical="center" wrapText="1"/>
    </xf>
    <xf numFmtId="2" fontId="21" fillId="0" borderId="0" xfId="5" applyNumberFormat="1" applyFont="1" applyAlignment="1">
      <alignment vertical="center"/>
    </xf>
    <xf numFmtId="1" fontId="21" fillId="0" borderId="0" xfId="5" applyNumberFormat="1" applyFont="1" applyAlignment="1">
      <alignment horizontal="center" vertical="center"/>
    </xf>
    <xf numFmtId="0" fontId="21" fillId="0" borderId="0" xfId="5" applyFont="1" applyAlignment="1">
      <alignment horizontal="center" vertical="center"/>
    </xf>
    <xf numFmtId="0" fontId="21" fillId="7" borderId="0" xfId="5" applyFont="1" applyFill="1" applyAlignment="1">
      <alignment vertical="center"/>
    </xf>
    <xf numFmtId="0" fontId="15" fillId="0" borderId="0" xfId="5" applyFont="1" applyAlignment="1">
      <alignment vertical="center"/>
    </xf>
    <xf numFmtId="10" fontId="16" fillId="0" borderId="0" xfId="5" applyNumberFormat="1" applyFont="1" applyAlignment="1">
      <alignment vertical="center"/>
    </xf>
    <xf numFmtId="0" fontId="16" fillId="0" borderId="0" xfId="5" applyFont="1" applyAlignment="1">
      <alignment horizontal="center" vertical="center"/>
    </xf>
    <xf numFmtId="4" fontId="41" fillId="0" borderId="0" xfId="5" applyNumberFormat="1" applyFont="1" applyAlignment="1">
      <alignment vertical="center"/>
    </xf>
    <xf numFmtId="0" fontId="15" fillId="17" borderId="24" xfId="4" applyFont="1" applyFill="1" applyBorder="1" applyAlignment="1">
      <alignment horizontal="center"/>
    </xf>
    <xf numFmtId="0" fontId="15" fillId="17" borderId="24" xfId="2" applyFont="1" applyFill="1" applyBorder="1" applyAlignment="1">
      <alignment horizontal="justify" wrapText="1"/>
    </xf>
    <xf numFmtId="2" fontId="21" fillId="17" borderId="34" xfId="5" applyNumberFormat="1" applyFont="1" applyFill="1" applyBorder="1" applyAlignment="1">
      <alignment horizontal="center" vertical="center"/>
    </xf>
    <xf numFmtId="0" fontId="21" fillId="17" borderId="34" xfId="5" applyFont="1" applyFill="1" applyBorder="1" applyAlignment="1">
      <alignment horizontal="center" vertical="center"/>
    </xf>
    <xf numFmtId="4" fontId="21" fillId="17" borderId="34" xfId="5" applyNumberFormat="1" applyFont="1" applyFill="1" applyBorder="1" applyAlignment="1">
      <alignment horizontal="center" vertical="center"/>
    </xf>
    <xf numFmtId="168" fontId="21" fillId="17" borderId="34" xfId="5" applyNumberFormat="1" applyFont="1" applyFill="1" applyBorder="1" applyAlignment="1">
      <alignment vertical="center"/>
    </xf>
    <xf numFmtId="169" fontId="42" fillId="18" borderId="34" xfId="5" applyNumberFormat="1" applyFont="1" applyFill="1" applyBorder="1" applyAlignment="1">
      <alignment horizontal="center" vertical="center" wrapText="1"/>
    </xf>
    <xf numFmtId="2" fontId="33" fillId="17" borderId="34" xfId="5" applyNumberFormat="1" applyFont="1" applyFill="1" applyBorder="1" applyAlignment="1">
      <alignment horizontal="center" vertical="center"/>
    </xf>
    <xf numFmtId="2" fontId="43" fillId="15" borderId="24" xfId="5" applyNumberFormat="1" applyFont="1" applyFill="1" applyBorder="1" applyAlignment="1">
      <alignment vertical="center"/>
    </xf>
    <xf numFmtId="168" fontId="22" fillId="0" borderId="34" xfId="5" applyNumberFormat="1" applyFont="1" applyBorder="1" applyAlignment="1">
      <alignment vertical="center"/>
    </xf>
    <xf numFmtId="168" fontId="22" fillId="17" borderId="34" xfId="5" applyNumberFormat="1" applyFont="1" applyFill="1" applyBorder="1" applyAlignment="1">
      <alignment vertical="center"/>
    </xf>
    <xf numFmtId="178" fontId="44" fillId="16" borderId="24" xfId="0" applyNumberFormat="1" applyFont="1" applyFill="1" applyBorder="1" applyAlignment="1">
      <alignment horizontal="center" vertical="top" wrapText="1"/>
    </xf>
    <xf numFmtId="0" fontId="44" fillId="16" borderId="24" xfId="0" applyNumberFormat="1" applyFont="1" applyFill="1" applyBorder="1" applyAlignment="1">
      <alignment vertical="top" wrapText="1"/>
    </xf>
    <xf numFmtId="176" fontId="44" fillId="16" borderId="24" xfId="0" applyNumberFormat="1" applyFont="1" applyFill="1" applyBorder="1" applyAlignment="1">
      <alignment horizontal="right" vertical="top" wrapText="1"/>
    </xf>
    <xf numFmtId="177" fontId="44" fillId="16" borderId="24" xfId="0" applyNumberFormat="1" applyFont="1" applyFill="1" applyBorder="1" applyAlignment="1">
      <alignment horizontal="right" vertical="top" wrapText="1"/>
    </xf>
    <xf numFmtId="4" fontId="13" fillId="0" borderId="25" xfId="0" applyNumberFormat="1" applyFont="1" applyBorder="1" applyAlignment="1">
      <alignment horizontal="right" vertical="center" shrinkToFit="1"/>
    </xf>
    <xf numFmtId="167" fontId="27" fillId="13" borderId="37" xfId="5" applyNumberFormat="1" applyFont="1" applyFill="1" applyBorder="1" applyAlignment="1">
      <alignment horizontal="center" vertical="center" wrapText="1"/>
    </xf>
    <xf numFmtId="2" fontId="21" fillId="0" borderId="37" xfId="5" applyNumberFormat="1" applyFont="1" applyBorder="1" applyAlignment="1">
      <alignment horizontal="center" vertical="center"/>
    </xf>
    <xf numFmtId="0" fontId="21" fillId="0" borderId="37" xfId="5" applyFont="1" applyBorder="1" applyAlignment="1">
      <alignment horizontal="center" vertical="center"/>
    </xf>
    <xf numFmtId="9" fontId="21" fillId="0" borderId="37" xfId="6" applyFont="1" applyBorder="1" applyAlignment="1">
      <alignment horizontal="center" vertical="center"/>
    </xf>
    <xf numFmtId="0" fontId="35" fillId="0" borderId="37" xfId="5" applyFont="1" applyBorder="1" applyAlignment="1">
      <alignment horizontal="center" vertical="center"/>
    </xf>
    <xf numFmtId="4" fontId="21" fillId="0" borderId="37" xfId="5" applyNumberFormat="1" applyFont="1" applyBorder="1" applyAlignment="1">
      <alignment horizontal="center" vertical="center"/>
    </xf>
    <xf numFmtId="168" fontId="21" fillId="0" borderId="37" xfId="5" applyNumberFormat="1" applyFont="1" applyBorder="1" applyAlignment="1">
      <alignment vertical="center"/>
    </xf>
    <xf numFmtId="0" fontId="33" fillId="0" borderId="38" xfId="4" applyFont="1" applyBorder="1" applyAlignment="1">
      <alignment horizontal="center"/>
    </xf>
    <xf numFmtId="0" fontId="13" fillId="0" borderId="38" xfId="2" applyFont="1" applyBorder="1" applyAlignment="1">
      <alignment horizontal="justify" wrapText="1"/>
    </xf>
    <xf numFmtId="0" fontId="13" fillId="0" borderId="38" xfId="2" applyFont="1" applyBorder="1" applyAlignment="1">
      <alignment horizontal="center" wrapText="1"/>
    </xf>
    <xf numFmtId="167" fontId="27" fillId="13" borderId="39" xfId="5" applyNumberFormat="1" applyFont="1" applyFill="1" applyBorder="1" applyAlignment="1">
      <alignment horizontal="center" vertical="center" wrapText="1"/>
    </xf>
    <xf numFmtId="2" fontId="21" fillId="0" borderId="39" xfId="5" applyNumberFormat="1" applyFont="1" applyBorder="1" applyAlignment="1">
      <alignment horizontal="center" vertical="center"/>
    </xf>
    <xf numFmtId="0" fontId="21" fillId="0" borderId="39" xfId="5" applyFont="1" applyBorder="1" applyAlignment="1">
      <alignment horizontal="center" vertical="center"/>
    </xf>
    <xf numFmtId="9" fontId="21" fillId="0" borderId="39" xfId="6" applyFont="1" applyBorder="1" applyAlignment="1">
      <alignment horizontal="center" vertical="center"/>
    </xf>
    <xf numFmtId="0" fontId="35" fillId="0" borderId="39" xfId="5" applyFont="1" applyBorder="1" applyAlignment="1">
      <alignment horizontal="center" vertical="center"/>
    </xf>
    <xf numFmtId="4" fontId="21" fillId="0" borderId="39" xfId="5" applyNumberFormat="1" applyFont="1" applyBorder="1" applyAlignment="1">
      <alignment horizontal="center" vertical="center"/>
    </xf>
    <xf numFmtId="168" fontId="21" fillId="0" borderId="39" xfId="5" applyNumberFormat="1" applyFont="1" applyBorder="1" applyAlignment="1">
      <alignment vertical="center"/>
    </xf>
    <xf numFmtId="2" fontId="44" fillId="16" borderId="41" xfId="0" applyNumberFormat="1" applyFont="1" applyFill="1" applyBorder="1" applyAlignment="1">
      <alignment horizontal="right" vertical="top" wrapText="1"/>
    </xf>
    <xf numFmtId="177" fontId="44" fillId="16" borderId="41" xfId="0" applyNumberFormat="1" applyFont="1" applyFill="1" applyBorder="1" applyAlignment="1">
      <alignment horizontal="right" vertical="top" wrapText="1"/>
    </xf>
    <xf numFmtId="176" fontId="44" fillId="16" borderId="41" xfId="0" applyNumberFormat="1" applyFont="1" applyFill="1" applyBorder="1" applyAlignment="1">
      <alignment horizontal="right" vertical="top" wrapText="1"/>
    </xf>
    <xf numFmtId="4" fontId="44" fillId="16" borderId="41" xfId="0" applyNumberFormat="1" applyFont="1" applyFill="1" applyBorder="1" applyAlignment="1">
      <alignment horizontal="right" vertical="top" wrapText="1"/>
    </xf>
    <xf numFmtId="178" fontId="15" fillId="16" borderId="40" xfId="0" applyNumberFormat="1" applyFont="1" applyFill="1" applyBorder="1" applyAlignment="1">
      <alignment horizontal="center" vertical="top" wrapText="1"/>
    </xf>
    <xf numFmtId="0" fontId="15" fillId="16" borderId="40" xfId="0" applyNumberFormat="1" applyFont="1" applyFill="1" applyBorder="1" applyAlignment="1">
      <alignment vertical="top" wrapText="1"/>
    </xf>
    <xf numFmtId="178" fontId="15" fillId="16" borderId="41" xfId="0" applyNumberFormat="1" applyFont="1" applyFill="1" applyBorder="1" applyAlignment="1">
      <alignment horizontal="center" vertical="top" wrapText="1"/>
    </xf>
    <xf numFmtId="0" fontId="15" fillId="16" borderId="41" xfId="0" applyNumberFormat="1" applyFont="1" applyFill="1" applyBorder="1" applyAlignment="1">
      <alignment vertical="top" wrapText="1"/>
    </xf>
    <xf numFmtId="0" fontId="15" fillId="16" borderId="42" xfId="0" applyNumberFormat="1" applyFont="1" applyFill="1" applyBorder="1" applyAlignment="1">
      <alignment vertical="top" wrapText="1"/>
    </xf>
    <xf numFmtId="0" fontId="45" fillId="0" borderId="0" xfId="0" applyFont="1" applyAlignment="1">
      <alignment horizontal="left" vertical="center"/>
    </xf>
    <xf numFmtId="8" fontId="17" fillId="0" borderId="24" xfId="0" applyNumberFormat="1" applyFont="1" applyBorder="1" applyAlignment="1">
      <alignment vertical="center"/>
    </xf>
    <xf numFmtId="178" fontId="44" fillId="16" borderId="24" xfId="0" applyNumberFormat="1" applyFont="1" applyFill="1" applyBorder="1" applyAlignment="1">
      <alignment horizontal="center" vertical="center" wrapText="1"/>
    </xf>
    <xf numFmtId="166" fontId="35" fillId="17" borderId="34" xfId="5" applyNumberFormat="1" applyFont="1" applyFill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0" fontId="4" fillId="9" borderId="19" xfId="0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13" fillId="0" borderId="5" xfId="2" applyFont="1" applyBorder="1" applyAlignment="1">
      <alignment horizontal="center" vertical="center" wrapText="1"/>
    </xf>
    <xf numFmtId="0" fontId="13" fillId="0" borderId="28" xfId="2" applyFont="1" applyBorder="1" applyAlignment="1">
      <alignment horizontal="center" vertical="center" wrapText="1"/>
    </xf>
    <xf numFmtId="0" fontId="13" fillId="0" borderId="29" xfId="2" applyFont="1" applyBorder="1" applyAlignment="1">
      <alignment horizontal="center" vertical="center" wrapText="1"/>
    </xf>
    <xf numFmtId="0" fontId="18" fillId="10" borderId="24" xfId="2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20" fillId="14" borderId="24" xfId="5" applyFont="1" applyFill="1" applyBorder="1" applyAlignment="1">
      <alignment horizontal="center" vertical="center"/>
    </xf>
    <xf numFmtId="0" fontId="23" fillId="14" borderId="24" xfId="5" applyFont="1" applyFill="1" applyBorder="1" applyAlignment="1">
      <alignment horizontal="center" vertical="center"/>
    </xf>
    <xf numFmtId="0" fontId="24" fillId="0" borderId="24" xfId="5" applyFont="1" applyBorder="1" applyAlignment="1">
      <alignment horizontal="right" vertical="center"/>
    </xf>
    <xf numFmtId="0" fontId="24" fillId="12" borderId="24" xfId="5" applyFont="1" applyFill="1" applyBorder="1" applyAlignment="1">
      <alignment horizontal="center" vertical="center"/>
    </xf>
    <xf numFmtId="0" fontId="25" fillId="0" borderId="24" xfId="5" applyFont="1" applyBorder="1" applyAlignment="1">
      <alignment horizontal="left" vertical="center"/>
    </xf>
    <xf numFmtId="0" fontId="31" fillId="12" borderId="24" xfId="5" applyFont="1" applyFill="1" applyBorder="1" applyAlignment="1">
      <alignment horizontal="center" vertical="center"/>
    </xf>
    <xf numFmtId="0" fontId="28" fillId="12" borderId="29" xfId="5" applyFont="1" applyFill="1" applyBorder="1" applyAlignment="1">
      <alignment horizontal="center" vertical="center"/>
    </xf>
    <xf numFmtId="0" fontId="16" fillId="0" borderId="32" xfId="2" applyFont="1" applyBorder="1" applyAlignment="1">
      <alignment horizontal="center" vertical="center"/>
    </xf>
    <xf numFmtId="0" fontId="16" fillId="0" borderId="33" xfId="2" applyFont="1" applyBorder="1" applyAlignment="1">
      <alignment horizontal="center" vertical="center"/>
    </xf>
    <xf numFmtId="0" fontId="25" fillId="0" borderId="24" xfId="5" applyFont="1" applyBorder="1" applyAlignment="1">
      <alignment horizontal="center" vertical="center"/>
    </xf>
    <xf numFmtId="0" fontId="29" fillId="12" borderId="24" xfId="5" applyFont="1" applyFill="1" applyBorder="1" applyAlignment="1">
      <alignment horizontal="center" vertical="center"/>
    </xf>
    <xf numFmtId="0" fontId="26" fillId="12" borderId="31" xfId="5" applyFont="1" applyFill="1" applyBorder="1" applyAlignment="1">
      <alignment horizontal="left" vertical="center"/>
    </xf>
    <xf numFmtId="0" fontId="26" fillId="12" borderId="32" xfId="5" applyFont="1" applyFill="1" applyBorder="1" applyAlignment="1">
      <alignment horizontal="left" vertical="center"/>
    </xf>
    <xf numFmtId="0" fontId="26" fillId="12" borderId="33" xfId="5" applyFont="1" applyFill="1" applyBorder="1" applyAlignment="1">
      <alignment horizontal="left" vertical="center"/>
    </xf>
    <xf numFmtId="0" fontId="20" fillId="14" borderId="31" xfId="5" applyFont="1" applyFill="1" applyBorder="1" applyAlignment="1">
      <alignment horizontal="center" vertical="center"/>
    </xf>
    <xf numFmtId="0" fontId="20" fillId="14" borderId="32" xfId="5" applyFont="1" applyFill="1" applyBorder="1" applyAlignment="1">
      <alignment horizontal="center" vertical="center"/>
    </xf>
    <xf numFmtId="0" fontId="20" fillId="14" borderId="33" xfId="5" applyFont="1" applyFill="1" applyBorder="1" applyAlignment="1">
      <alignment horizontal="center" vertical="center"/>
    </xf>
    <xf numFmtId="4" fontId="0" fillId="0" borderId="0" xfId="0" applyNumberFormat="1"/>
    <xf numFmtId="10" fontId="46" fillId="9" borderId="0" xfId="6" applyNumberFormat="1" applyFont="1" applyFill="1" applyAlignment="1">
      <alignment horizontal="center" vertical="center"/>
    </xf>
    <xf numFmtId="0" fontId="24" fillId="0" borderId="31" xfId="5" applyFont="1" applyBorder="1" applyAlignment="1">
      <alignment horizontal="right" vertical="center"/>
    </xf>
    <xf numFmtId="0" fontId="24" fillId="0" borderId="32" xfId="5" applyFont="1" applyBorder="1" applyAlignment="1">
      <alignment horizontal="right" vertical="center"/>
    </xf>
    <xf numFmtId="0" fontId="24" fillId="0" borderId="33" xfId="5" applyFont="1" applyBorder="1" applyAlignment="1">
      <alignment horizontal="right" vertical="center"/>
    </xf>
  </cellXfs>
  <cellStyles count="7">
    <cellStyle name="Moeda" xfId="1" builtinId="4"/>
    <cellStyle name="Normal" xfId="0" builtinId="0"/>
    <cellStyle name="Normal 2" xfId="3" xr:uid="{4CE7912B-BE65-4F14-8D67-47C0868E84E3}"/>
    <cellStyle name="Normal 3" xfId="2" xr:uid="{D41ABA6A-EA48-438A-BD35-5CB2AA70618C}"/>
    <cellStyle name="Normal 3 2" xfId="4" xr:uid="{F0BA87E8-7C13-409B-8733-8D55CC07368B}"/>
    <cellStyle name="Normal 3 3" xfId="5" xr:uid="{0D2F0386-F657-4158-8D89-DE1A4262BF8C}"/>
    <cellStyle name="Porcentagem" xfId="6" builtinId="5"/>
  </cellStyles>
  <dxfs count="0"/>
  <tableStyles count="0" defaultTableStyle="TableStyleMedium2" defaultPivotStyle="PivotStyleLight16"/>
  <colors>
    <mruColors>
      <color rgb="FFA50021"/>
      <color rgb="FFFC9EA5"/>
      <color rgb="FFEE92DC"/>
      <color rgb="FFED7A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28</xdr:row>
          <xdr:rowOff>0</xdr:rowOff>
        </xdr:from>
        <xdr:to>
          <xdr:col>10</xdr:col>
          <xdr:colOff>428625</xdr:colOff>
          <xdr:row>30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3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33</xdr:row>
          <xdr:rowOff>0</xdr:rowOff>
        </xdr:from>
        <xdr:to>
          <xdr:col>9</xdr:col>
          <xdr:colOff>95250</xdr:colOff>
          <xdr:row>36</xdr:row>
          <xdr:rowOff>123825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3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114300</xdr:colOff>
          <xdr:row>38</xdr:row>
          <xdr:rowOff>142875</xdr:rowOff>
        </xdr:from>
        <xdr:to>
          <xdr:col>8</xdr:col>
          <xdr:colOff>457200</xdr:colOff>
          <xdr:row>39</xdr:row>
          <xdr:rowOff>161925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28</xdr:row>
          <xdr:rowOff>161925</xdr:rowOff>
        </xdr:from>
        <xdr:to>
          <xdr:col>15</xdr:col>
          <xdr:colOff>57150</xdr:colOff>
          <xdr:row>29</xdr:row>
          <xdr:rowOff>161925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3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57150</xdr:colOff>
          <xdr:row>34</xdr:row>
          <xdr:rowOff>0</xdr:rowOff>
        </xdr:from>
        <xdr:to>
          <xdr:col>14</xdr:col>
          <xdr:colOff>104775</xdr:colOff>
          <xdr:row>35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3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eane%20M.%20Koerich/Documents/Pessoal/Trabalho/Beta/Contratos/OAE_Engenharia/Passarelas%20Gen%20Carneiro%20PR/Or&#231;amento/4a_vers&#227;o/Servicos_prelimina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bilização - SEM"/>
      <sheetName val="Mobilização - COM"/>
      <sheetName val="Transporte - FU"/>
      <sheetName val="ADM_SEM"/>
      <sheetName val="ADM_COM"/>
      <sheetName val="Vol 8"/>
      <sheetName val="Detalhamento"/>
      <sheetName val="Coef_Quant"/>
      <sheetName val="MO"/>
      <sheetName val="Equip"/>
      <sheetName val="PEM"/>
      <sheetName val="CO_SEM"/>
      <sheetName val="CO_COM"/>
      <sheetName val="Áreas CO"/>
      <sheetName val="Qtdades CO"/>
      <sheetName val="ABC_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</row>
        <row r="2">
          <cell r="C2" t="str">
            <v>Sem desoneração</v>
          </cell>
          <cell r="D2" t="str">
            <v>Com desoneração</v>
          </cell>
        </row>
        <row r="3">
          <cell r="A3" t="str">
            <v>P9801</v>
          </cell>
          <cell r="B3" t="str">
            <v>Ajudante</v>
          </cell>
          <cell r="C3">
            <v>21.7407</v>
          </cell>
          <cell r="D3">
            <v>19.646999999999998</v>
          </cell>
        </row>
        <row r="4">
          <cell r="A4" t="str">
            <v>P9802</v>
          </cell>
          <cell r="B4" t="str">
            <v>Ajudante especializado</v>
          </cell>
          <cell r="C4">
            <v>25.4924</v>
          </cell>
          <cell r="D4">
            <v>22.984200000000001</v>
          </cell>
        </row>
        <row r="5">
          <cell r="A5" t="str">
            <v>P9803</v>
          </cell>
          <cell r="B5" t="str">
            <v>Almoxarife</v>
          </cell>
          <cell r="C5">
            <v>4507.0452999999998</v>
          </cell>
          <cell r="D5">
            <v>4048.645</v>
          </cell>
        </row>
        <row r="6">
          <cell r="A6" t="str">
            <v>P9804</v>
          </cell>
          <cell r="B6" t="str">
            <v>Apontador</v>
          </cell>
          <cell r="C6">
            <v>4050.9477999999999</v>
          </cell>
          <cell r="D6">
            <v>3654.7055</v>
          </cell>
        </row>
        <row r="7">
          <cell r="A7" t="str">
            <v>P9805</v>
          </cell>
          <cell r="B7" t="str">
            <v>Armador</v>
          </cell>
          <cell r="C7">
            <v>24.386700000000001</v>
          </cell>
          <cell r="D7">
            <v>21.950700000000001</v>
          </cell>
        </row>
        <row r="8">
          <cell r="A8" t="str">
            <v>P9806</v>
          </cell>
          <cell r="B8" t="str">
            <v>Auxiliar administrativo</v>
          </cell>
          <cell r="C8">
            <v>4205.6417000000001</v>
          </cell>
          <cell r="D8">
            <v>3780.0554999999999</v>
          </cell>
        </row>
        <row r="9">
          <cell r="A9" t="str">
            <v>P9807</v>
          </cell>
          <cell r="B9" t="str">
            <v>Bombeiro hidráulico</v>
          </cell>
          <cell r="C9">
            <v>31.7408</v>
          </cell>
          <cell r="D9">
            <v>28.396599999999999</v>
          </cell>
        </row>
        <row r="10">
          <cell r="A10" t="str">
            <v>P9808</v>
          </cell>
          <cell r="B10" t="str">
            <v>Carpinteiro</v>
          </cell>
          <cell r="C10">
            <v>24.7226</v>
          </cell>
          <cell r="D10">
            <v>22.206900000000001</v>
          </cell>
        </row>
        <row r="11">
          <cell r="A11" t="str">
            <v>P9809</v>
          </cell>
          <cell r="B11" t="str">
            <v>Encarregado administrativo</v>
          </cell>
          <cell r="C11">
            <v>8642.9362000000001</v>
          </cell>
          <cell r="D11">
            <v>7608.0019000000002</v>
          </cell>
        </row>
        <row r="12">
          <cell r="A12" t="str">
            <v>P9810</v>
          </cell>
          <cell r="B12" t="str">
            <v>Eletricista</v>
          </cell>
          <cell r="C12">
            <v>25.104800000000001</v>
          </cell>
          <cell r="D12">
            <v>22.560300000000002</v>
          </cell>
        </row>
        <row r="13">
          <cell r="A13" t="str">
            <v>P9811</v>
          </cell>
          <cell r="B13" t="str">
            <v>Encarregado especializado</v>
          </cell>
          <cell r="C13">
            <v>8792.6782999999996</v>
          </cell>
          <cell r="D13">
            <v>7750.3361000000004</v>
          </cell>
        </row>
        <row r="14">
          <cell r="A14" t="str">
            <v>P9812</v>
          </cell>
          <cell r="B14" t="str">
            <v>Engenheiro</v>
          </cell>
          <cell r="C14">
            <v>23667.745800000001</v>
          </cell>
          <cell r="D14">
            <v>20605.505399999998</v>
          </cell>
        </row>
        <row r="15">
          <cell r="A15" t="str">
            <v>P9814</v>
          </cell>
          <cell r="B15" t="str">
            <v>Operacional</v>
          </cell>
          <cell r="C15">
            <v>3739.4657999999999</v>
          </cell>
          <cell r="D15">
            <v>3275.2737999999999</v>
          </cell>
        </row>
        <row r="16">
          <cell r="A16" t="str">
            <v>P9815</v>
          </cell>
          <cell r="B16" t="str">
            <v>Jardineiro</v>
          </cell>
          <cell r="C16">
            <v>21.1599</v>
          </cell>
          <cell r="D16">
            <v>19.072900000000001</v>
          </cell>
        </row>
        <row r="17">
          <cell r="A17" t="str">
            <v>P9816</v>
          </cell>
          <cell r="B17" t="str">
            <v>Encarregado de mergulho</v>
          </cell>
          <cell r="C17">
            <v>8693.7026999999998</v>
          </cell>
          <cell r="D17">
            <v>7414.6742999999997</v>
          </cell>
        </row>
        <row r="18">
          <cell r="A18" t="str">
            <v>P9819</v>
          </cell>
          <cell r="B18" t="str">
            <v>Engenheiro supervisor</v>
          </cell>
          <cell r="C18">
            <v>23667.745800000001</v>
          </cell>
          <cell r="D18">
            <v>20605.505399999998</v>
          </cell>
        </row>
        <row r="19">
          <cell r="A19" t="str">
            <v>P9821</v>
          </cell>
          <cell r="B19" t="str">
            <v>Pedreiro</v>
          </cell>
          <cell r="C19">
            <v>24.542000000000002</v>
          </cell>
          <cell r="D19">
            <v>22.046299999999999</v>
          </cell>
        </row>
        <row r="20">
          <cell r="A20" t="str">
            <v>P9822</v>
          </cell>
          <cell r="B20" t="str">
            <v>Pintor</v>
          </cell>
          <cell r="C20">
            <v>23.620100000000001</v>
          </cell>
          <cell r="D20">
            <v>21.2516</v>
          </cell>
        </row>
        <row r="21">
          <cell r="A21" t="str">
            <v>P9823</v>
          </cell>
          <cell r="B21" t="str">
            <v>Serralheiro</v>
          </cell>
          <cell r="C21">
            <v>23.0932</v>
          </cell>
          <cell r="D21">
            <v>20.799299999999999</v>
          </cell>
        </row>
        <row r="22">
          <cell r="A22" t="str">
            <v>P9824</v>
          </cell>
          <cell r="B22" t="str">
            <v>Servente</v>
          </cell>
          <cell r="C22">
            <v>19.438700000000001</v>
          </cell>
          <cell r="D22">
            <v>17.642199999999999</v>
          </cell>
        </row>
        <row r="23">
          <cell r="A23" t="str">
            <v>P9825</v>
          </cell>
          <cell r="B23" t="str">
            <v>Soldador</v>
          </cell>
          <cell r="C23">
            <v>35.879399999999997</v>
          </cell>
          <cell r="D23">
            <v>31.961500000000001</v>
          </cell>
        </row>
        <row r="24">
          <cell r="A24" t="str">
            <v>P9826</v>
          </cell>
          <cell r="B24" t="str">
            <v>Chefe setor de finanças</v>
          </cell>
          <cell r="C24">
            <v>14054.4444</v>
          </cell>
          <cell r="D24">
            <v>12287.291300000001</v>
          </cell>
        </row>
        <row r="25">
          <cell r="A25" t="str">
            <v>P9827</v>
          </cell>
          <cell r="B25" t="str">
            <v>Vigia</v>
          </cell>
          <cell r="C25">
            <v>4374.9904999999999</v>
          </cell>
          <cell r="D25">
            <v>3929.0338000000002</v>
          </cell>
        </row>
        <row r="26">
          <cell r="A26" t="str">
            <v>P9830</v>
          </cell>
          <cell r="B26" t="str">
            <v>Montador</v>
          </cell>
          <cell r="C26">
            <v>27.537700000000001</v>
          </cell>
          <cell r="D26">
            <v>24.780999999999999</v>
          </cell>
        </row>
        <row r="27">
          <cell r="A27" t="str">
            <v>P9833</v>
          </cell>
          <cell r="B27" t="str">
            <v>Auxiliar de laboratório</v>
          </cell>
          <cell r="C27">
            <v>3847.0124000000001</v>
          </cell>
          <cell r="D27">
            <v>3476.4856</v>
          </cell>
        </row>
        <row r="28">
          <cell r="A28" t="str">
            <v>P9835</v>
          </cell>
          <cell r="B28" t="str">
            <v>Perfurador de tubulão a ar comprimido com insalubridade</v>
          </cell>
          <cell r="C28">
            <v>25.640899999999998</v>
          </cell>
          <cell r="D28">
            <v>23.037299999999998</v>
          </cell>
        </row>
        <row r="29">
          <cell r="A29" t="str">
            <v>P9836</v>
          </cell>
          <cell r="B29" t="str">
            <v>Geólogo</v>
          </cell>
          <cell r="C29">
            <v>119.4096</v>
          </cell>
          <cell r="D29">
            <v>104.104</v>
          </cell>
        </row>
        <row r="30">
          <cell r="A30" t="str">
            <v>P9837</v>
          </cell>
          <cell r="B30" t="str">
            <v>Oceanógrafo</v>
          </cell>
          <cell r="C30">
            <v>9837.6967000000004</v>
          </cell>
          <cell r="D30">
            <v>8324.2049000000006</v>
          </cell>
        </row>
        <row r="31">
          <cell r="A31" t="str">
            <v>P9840</v>
          </cell>
          <cell r="B31" t="str">
            <v>Encarregado geral</v>
          </cell>
          <cell r="C31">
            <v>13298.7186</v>
          </cell>
          <cell r="D31">
            <v>11653.873</v>
          </cell>
        </row>
        <row r="32">
          <cell r="A32" t="str">
            <v>P9842</v>
          </cell>
          <cell r="B32" t="str">
            <v>Faxineiro</v>
          </cell>
          <cell r="C32">
            <v>3555.7941000000001</v>
          </cell>
          <cell r="D32">
            <v>3228.2791999999999</v>
          </cell>
        </row>
        <row r="33">
          <cell r="A33" t="str">
            <v>P9843</v>
          </cell>
          <cell r="B33" t="str">
            <v>Operador de equipamento leve</v>
          </cell>
          <cell r="C33">
            <v>21.9468</v>
          </cell>
          <cell r="D33">
            <v>19.758400000000002</v>
          </cell>
        </row>
        <row r="34">
          <cell r="A34" t="str">
            <v>P9844</v>
          </cell>
          <cell r="B34" t="str">
            <v>Capitão fluvial</v>
          </cell>
          <cell r="C34">
            <v>11251.4272</v>
          </cell>
          <cell r="D34">
            <v>9500.2368999999999</v>
          </cell>
        </row>
        <row r="35">
          <cell r="A35" t="str">
            <v>P9845</v>
          </cell>
          <cell r="B35" t="str">
            <v>Operador de equipamento pesado</v>
          </cell>
          <cell r="C35">
            <v>27.148299999999999</v>
          </cell>
          <cell r="D35">
            <v>24.268000000000001</v>
          </cell>
        </row>
        <row r="36">
          <cell r="A36" t="str">
            <v>P9846</v>
          </cell>
          <cell r="B36" t="str">
            <v>Operador de equipamento especial</v>
          </cell>
          <cell r="C36">
            <v>35.540900000000001</v>
          </cell>
          <cell r="D36">
            <v>31.5275</v>
          </cell>
        </row>
        <row r="37">
          <cell r="A37" t="str">
            <v>P9847</v>
          </cell>
          <cell r="B37" t="str">
            <v>Perfurador de tubulão</v>
          </cell>
          <cell r="C37">
            <v>21.813700000000001</v>
          </cell>
          <cell r="D37">
            <v>19.706600000000002</v>
          </cell>
        </row>
        <row r="38">
          <cell r="A38" t="str">
            <v>P9848</v>
          </cell>
          <cell r="B38" t="str">
            <v>Desenhista</v>
          </cell>
          <cell r="C38">
            <v>6959.6895000000004</v>
          </cell>
          <cell r="D38">
            <v>6162.3831</v>
          </cell>
        </row>
        <row r="39">
          <cell r="A39" t="str">
            <v>P9849</v>
          </cell>
          <cell r="B39" t="str">
            <v>Condutor maquinista fluvial</v>
          </cell>
          <cell r="C39">
            <v>4692.8449000000001</v>
          </cell>
          <cell r="D39">
            <v>4049.4483</v>
          </cell>
        </row>
        <row r="40">
          <cell r="A40" t="str">
            <v>P9850</v>
          </cell>
          <cell r="B40" t="str">
            <v>Copeiro</v>
          </cell>
          <cell r="C40">
            <v>3836.3308999999999</v>
          </cell>
          <cell r="D40">
            <v>3460.7283000000002</v>
          </cell>
        </row>
        <row r="41">
          <cell r="A41" t="str">
            <v>P9851</v>
          </cell>
          <cell r="B41" t="str">
            <v>Médico do trabalho</v>
          </cell>
          <cell r="C41">
            <v>18674.616000000002</v>
          </cell>
          <cell r="D41">
            <v>16270.7546</v>
          </cell>
        </row>
        <row r="42">
          <cell r="A42" t="str">
            <v>P9852</v>
          </cell>
          <cell r="B42" t="str">
            <v>Blaster</v>
          </cell>
          <cell r="C42">
            <v>32.8827</v>
          </cell>
          <cell r="D42">
            <v>29.245200000000001</v>
          </cell>
        </row>
        <row r="43">
          <cell r="A43" t="str">
            <v>P9853</v>
          </cell>
          <cell r="B43" t="str">
            <v>Pré-marcador</v>
          </cell>
          <cell r="C43">
            <v>21.5931</v>
          </cell>
          <cell r="D43">
            <v>19.499300000000002</v>
          </cell>
        </row>
        <row r="44">
          <cell r="A44" t="str">
            <v>P9854</v>
          </cell>
          <cell r="B44" t="str">
            <v>Recepcionista</v>
          </cell>
          <cell r="C44">
            <v>3853.6405</v>
          </cell>
          <cell r="D44">
            <v>3476.4187000000002</v>
          </cell>
        </row>
        <row r="45">
          <cell r="A45" t="str">
            <v>P9855</v>
          </cell>
          <cell r="B45" t="str">
            <v>Marinheiro de máquinas</v>
          </cell>
          <cell r="C45">
            <v>4660.5163000000002</v>
          </cell>
          <cell r="D45">
            <v>4019.8054000000002</v>
          </cell>
        </row>
        <row r="46">
          <cell r="A46" t="str">
            <v>P9856</v>
          </cell>
          <cell r="B46" t="str">
            <v>Marinheiro de convés</v>
          </cell>
          <cell r="C46">
            <v>23.184999999999999</v>
          </cell>
          <cell r="D46">
            <v>20.6157</v>
          </cell>
        </row>
        <row r="47">
          <cell r="A47" t="str">
            <v>P9857</v>
          </cell>
          <cell r="B47" t="str">
            <v>Marinheiro de convés - mensalista</v>
          </cell>
          <cell r="C47">
            <v>4200.2172</v>
          </cell>
          <cell r="D47">
            <v>3634.9634999999998</v>
          </cell>
        </row>
        <row r="48">
          <cell r="A48" t="str">
            <v>P9858</v>
          </cell>
          <cell r="B48" t="str">
            <v>Laboratorista</v>
          </cell>
          <cell r="C48">
            <v>5953.2451000000001</v>
          </cell>
          <cell r="D48">
            <v>5310.4213</v>
          </cell>
        </row>
        <row r="49">
          <cell r="A49" t="str">
            <v>P9859</v>
          </cell>
          <cell r="B49" t="str">
            <v>Trabalhador de via</v>
          </cell>
          <cell r="C49">
            <v>19.4955</v>
          </cell>
          <cell r="D49">
            <v>17.699000000000002</v>
          </cell>
        </row>
        <row r="50">
          <cell r="A50" t="str">
            <v>P9860</v>
          </cell>
          <cell r="B50" t="str">
            <v>Mergulhador</v>
          </cell>
          <cell r="C50">
            <v>26.1706</v>
          </cell>
          <cell r="D50">
            <v>23.241499999999998</v>
          </cell>
        </row>
        <row r="51">
          <cell r="A51" t="str">
            <v>P9861</v>
          </cell>
          <cell r="B51" t="str">
            <v>Selecionador de material pétreo</v>
          </cell>
          <cell r="C51">
            <v>21.647500000000001</v>
          </cell>
          <cell r="D51">
            <v>19.553699999999999</v>
          </cell>
        </row>
        <row r="52">
          <cell r="A52" t="str">
            <v>P9864</v>
          </cell>
          <cell r="B52" t="str">
            <v>Engenheiro de segurança do trabalho</v>
          </cell>
          <cell r="C52">
            <v>19361.325199999999</v>
          </cell>
          <cell r="D52">
            <v>16891.911100000001</v>
          </cell>
        </row>
        <row r="53">
          <cell r="A53" t="str">
            <v>P9865</v>
          </cell>
          <cell r="B53" t="str">
            <v>Técnico em enfermagem</v>
          </cell>
          <cell r="C53">
            <v>5824.3217999999997</v>
          </cell>
          <cell r="D53">
            <v>5189.7628000000004</v>
          </cell>
        </row>
        <row r="54">
          <cell r="A54" t="str">
            <v>P9866</v>
          </cell>
          <cell r="B54" t="str">
            <v>Motorista de caminhão</v>
          </cell>
          <cell r="C54">
            <v>24.9404</v>
          </cell>
          <cell r="D54">
            <v>22.334099999999999</v>
          </cell>
        </row>
        <row r="55">
          <cell r="A55" t="str">
            <v>P9867</v>
          </cell>
          <cell r="B55" t="str">
            <v>Técnico especializado - mensalista</v>
          </cell>
          <cell r="C55">
            <v>7254.1322</v>
          </cell>
          <cell r="D55">
            <v>6435.9232000000002</v>
          </cell>
        </row>
        <row r="56">
          <cell r="A56" t="str">
            <v>P9869</v>
          </cell>
          <cell r="B56" t="str">
            <v>Encarregado de obras de artes especiais</v>
          </cell>
          <cell r="C56">
            <v>8792.6782999999996</v>
          </cell>
          <cell r="D56">
            <v>7750.3361000000004</v>
          </cell>
        </row>
        <row r="57">
          <cell r="A57" t="str">
            <v>P9870</v>
          </cell>
          <cell r="B57" t="str">
            <v>Motorista de veículo leve</v>
          </cell>
          <cell r="C57">
            <v>23.931999999999999</v>
          </cell>
          <cell r="D57">
            <v>21.466899999999999</v>
          </cell>
        </row>
        <row r="58">
          <cell r="A58" t="str">
            <v>P9871</v>
          </cell>
          <cell r="B58" t="str">
            <v>Motorista de veículo especial</v>
          </cell>
          <cell r="C58">
            <v>29.7974</v>
          </cell>
          <cell r="D58">
            <v>26.544799999999999</v>
          </cell>
        </row>
        <row r="59">
          <cell r="A59" t="str">
            <v>P9875</v>
          </cell>
          <cell r="B59" t="str">
            <v>Encarregado de turma</v>
          </cell>
          <cell r="C59">
            <v>5669.0589</v>
          </cell>
          <cell r="D59">
            <v>5044.3742000000002</v>
          </cell>
        </row>
        <row r="60">
          <cell r="A60" t="str">
            <v>P9876</v>
          </cell>
          <cell r="B60" t="str">
            <v>Técnico de segurança do trabalho</v>
          </cell>
          <cell r="C60">
            <v>5925.3676999999998</v>
          </cell>
          <cell r="D60">
            <v>5284.8994000000002</v>
          </cell>
        </row>
        <row r="61">
          <cell r="A61" t="str">
            <v>P9878</v>
          </cell>
          <cell r="B61" t="str">
            <v>Secretária</v>
          </cell>
          <cell r="C61">
            <v>6052.1017000000002</v>
          </cell>
          <cell r="D61">
            <v>5359.4748</v>
          </cell>
        </row>
        <row r="62">
          <cell r="A62" t="str">
            <v>P9880</v>
          </cell>
          <cell r="B62" t="str">
            <v>Piloto Fluvial</v>
          </cell>
          <cell r="C62">
            <v>6361.1671999999999</v>
          </cell>
          <cell r="D62">
            <v>5425.6459000000004</v>
          </cell>
        </row>
        <row r="63">
          <cell r="A63" t="str">
            <v>P9882</v>
          </cell>
          <cell r="B63" t="str">
            <v>Técnico especializado</v>
          </cell>
          <cell r="C63">
            <v>39.2654</v>
          </cell>
          <cell r="D63">
            <v>34.798299999999998</v>
          </cell>
        </row>
        <row r="64">
          <cell r="A64" t="str">
            <v>P9883</v>
          </cell>
          <cell r="B64" t="str">
            <v>Chefe do setor administrativo</v>
          </cell>
          <cell r="C64">
            <v>8748.5499</v>
          </cell>
          <cell r="D64">
            <v>7699.4438</v>
          </cell>
        </row>
        <row r="65">
          <cell r="A65" t="str">
            <v>P9884</v>
          </cell>
          <cell r="B65" t="str">
            <v>Encarregado de terraplenagem</v>
          </cell>
          <cell r="C65">
            <v>8792.6782999999996</v>
          </cell>
          <cell r="D65">
            <v>7750.3361000000004</v>
          </cell>
        </row>
        <row r="66">
          <cell r="A66" t="str">
            <v>P9885</v>
          </cell>
          <cell r="B66" t="str">
            <v>Frentista de túnel</v>
          </cell>
          <cell r="C66">
            <v>21.9862</v>
          </cell>
          <cell r="D66">
            <v>19.892499999999998</v>
          </cell>
        </row>
        <row r="67">
          <cell r="A67" t="str">
            <v>P9889</v>
          </cell>
          <cell r="B67" t="str">
            <v>Técnico da qualidade</v>
          </cell>
          <cell r="C67">
            <v>7256.8742000000002</v>
          </cell>
          <cell r="D67">
            <v>6444.4515000000001</v>
          </cell>
        </row>
        <row r="68">
          <cell r="A68" t="str">
            <v>P9891</v>
          </cell>
          <cell r="B68" t="str">
            <v>Engenheiro mecânico</v>
          </cell>
          <cell r="C68">
            <v>25539.473099999999</v>
          </cell>
          <cell r="D68">
            <v>22182.621999999999</v>
          </cell>
        </row>
        <row r="69">
          <cell r="A69" t="str">
            <v>P9892</v>
          </cell>
          <cell r="B69" t="str">
            <v>Auxiliar de blaster</v>
          </cell>
          <cell r="C69">
            <v>28.465299999999999</v>
          </cell>
          <cell r="D69">
            <v>25.419499999999999</v>
          </cell>
        </row>
        <row r="70">
          <cell r="A70" t="str">
            <v>P9893</v>
          </cell>
          <cell r="B70" t="str">
            <v>Encarregado de pavimentação</v>
          </cell>
          <cell r="C70">
            <v>8792.6782999999996</v>
          </cell>
          <cell r="D70">
            <v>7750.3361000000004</v>
          </cell>
        </row>
        <row r="71">
          <cell r="A71" t="str">
            <v>P9896</v>
          </cell>
          <cell r="B71" t="str">
            <v>Porteiro</v>
          </cell>
          <cell r="C71">
            <v>3643.9059000000002</v>
          </cell>
          <cell r="D71">
            <v>3296.8842</v>
          </cell>
        </row>
        <row r="72">
          <cell r="A72" t="str">
            <v>P9897</v>
          </cell>
          <cell r="B72" t="str">
            <v>Técnico de meio ambiente</v>
          </cell>
          <cell r="C72">
            <v>6519.6444000000001</v>
          </cell>
          <cell r="D72">
            <v>5793.0346</v>
          </cell>
        </row>
        <row r="73">
          <cell r="A73" t="str">
            <v>P9900</v>
          </cell>
          <cell r="B73" t="str">
            <v>Comprador</v>
          </cell>
          <cell r="C73">
            <v>7198.8458000000001</v>
          </cell>
          <cell r="D73">
            <v>6367.3311999999996</v>
          </cell>
        </row>
        <row r="74">
          <cell r="A74" t="str">
            <v>P9901</v>
          </cell>
          <cell r="B74" t="str">
            <v>Encarregado de superestrutura ferroviária</v>
          </cell>
          <cell r="C74">
            <v>8792.6782999999996</v>
          </cell>
          <cell r="D74">
            <v>7750.3361000000004</v>
          </cell>
        </row>
        <row r="75">
          <cell r="A75" t="str">
            <v>P9903</v>
          </cell>
          <cell r="B75" t="str">
            <v>Auxiliar técnico</v>
          </cell>
          <cell r="C75">
            <v>4143.1628000000001</v>
          </cell>
          <cell r="D75">
            <v>3729.7691</v>
          </cell>
        </row>
        <row r="76">
          <cell r="A76" t="str">
            <v>P9907</v>
          </cell>
          <cell r="B76" t="str">
            <v>Comandante de longo curso</v>
          </cell>
          <cell r="C76">
            <v>19956.033899999999</v>
          </cell>
          <cell r="D76">
            <v>16725.333900000001</v>
          </cell>
        </row>
        <row r="77">
          <cell r="A77" t="str">
            <v>P9908</v>
          </cell>
          <cell r="B77" t="str">
            <v>Imediato</v>
          </cell>
          <cell r="C77">
            <v>14075.0803</v>
          </cell>
          <cell r="D77">
            <v>11918.1705</v>
          </cell>
        </row>
        <row r="78">
          <cell r="A78" t="str">
            <v>P9909</v>
          </cell>
          <cell r="B78" t="str">
            <v>Oficial de náutica</v>
          </cell>
          <cell r="C78">
            <v>5705.9168</v>
          </cell>
          <cell r="D78">
            <v>4879.4299000000001</v>
          </cell>
        </row>
        <row r="79">
          <cell r="A79" t="str">
            <v>P9910</v>
          </cell>
          <cell r="B79" t="str">
            <v>Oficial de máquinas</v>
          </cell>
          <cell r="C79">
            <v>6116.7290000000003</v>
          </cell>
          <cell r="D79">
            <v>5210.4123</v>
          </cell>
        </row>
        <row r="80">
          <cell r="A80" t="str">
            <v>P9911</v>
          </cell>
          <cell r="B80" t="str">
            <v>Condutor de Máquinas</v>
          </cell>
          <cell r="C80">
            <v>4692.8449000000001</v>
          </cell>
          <cell r="D80">
            <v>4049.4483</v>
          </cell>
        </row>
        <row r="81">
          <cell r="A81" t="str">
            <v>P9912</v>
          </cell>
          <cell r="B81" t="str">
            <v>Capitão fluvial com periculosidade</v>
          </cell>
          <cell r="C81">
            <v>79.406899999999993</v>
          </cell>
          <cell r="D81">
            <v>69.0595</v>
          </cell>
        </row>
        <row r="82">
          <cell r="A82" t="str">
            <v>P9913</v>
          </cell>
          <cell r="B82" t="str">
            <v>Draguista</v>
          </cell>
          <cell r="C82">
            <v>10522.534100000001</v>
          </cell>
          <cell r="D82">
            <v>8925.7459999999992</v>
          </cell>
        </row>
        <row r="83">
          <cell r="A83" t="str">
            <v>P9916</v>
          </cell>
          <cell r="B83" t="str">
            <v>Encarregado de conservação rodoviária</v>
          </cell>
          <cell r="C83">
            <v>8792.6782999999996</v>
          </cell>
          <cell r="D83">
            <v>7750.3361000000004</v>
          </cell>
        </row>
        <row r="84">
          <cell r="A84" t="str">
            <v>P9920</v>
          </cell>
          <cell r="B84" t="str">
            <v>Mestre fluvial</v>
          </cell>
          <cell r="C84">
            <v>11251.4272</v>
          </cell>
          <cell r="D84">
            <v>9500.2368999999999</v>
          </cell>
        </row>
        <row r="85">
          <cell r="A85" t="str">
            <v>P9923</v>
          </cell>
          <cell r="B85" t="str">
            <v>Mergulhador com periculosidade</v>
          </cell>
          <cell r="C85">
            <v>27.812799999999999</v>
          </cell>
          <cell r="D85">
            <v>24.6629</v>
          </cell>
        </row>
        <row r="86">
          <cell r="A86" t="str">
            <v>P9927</v>
          </cell>
          <cell r="B86" t="str">
            <v>Frentista de túnel com periculosidade</v>
          </cell>
          <cell r="C86">
            <v>26.778199999999998</v>
          </cell>
          <cell r="D86">
            <v>24.062799999999999</v>
          </cell>
        </row>
        <row r="87">
          <cell r="A87" t="str">
            <v>P9928</v>
          </cell>
          <cell r="B87" t="str">
            <v>Servente com periculosidade</v>
          </cell>
          <cell r="C87">
            <v>23.543299999999999</v>
          </cell>
          <cell r="D87">
            <v>21.214300000000001</v>
          </cell>
        </row>
        <row r="88">
          <cell r="A88" t="str">
            <v>P9929</v>
          </cell>
          <cell r="B88" t="str">
            <v>Bombeiro hidráulico com periculosidade</v>
          </cell>
          <cell r="C88">
            <v>39.359000000000002</v>
          </cell>
          <cell r="D88">
            <v>35.018099999999997</v>
          </cell>
        </row>
        <row r="89">
          <cell r="A89" t="str">
            <v>P9930</v>
          </cell>
          <cell r="B89" t="str">
            <v>Eletricista com periculosidade</v>
          </cell>
          <cell r="C89">
            <v>30.785499999999999</v>
          </cell>
          <cell r="D89">
            <v>27.484100000000002</v>
          </cell>
        </row>
        <row r="90">
          <cell r="A90" t="str">
            <v>P9932</v>
          </cell>
          <cell r="B90" t="str">
            <v>Operador de equipamento pesado com periculosidade</v>
          </cell>
          <cell r="C90">
            <v>33.598700000000001</v>
          </cell>
          <cell r="D90">
            <v>29.860800000000001</v>
          </cell>
        </row>
        <row r="91">
          <cell r="A91" t="str">
            <v>P9934</v>
          </cell>
          <cell r="B91" t="str">
            <v>Motorista de veículo especial com periculosidade</v>
          </cell>
          <cell r="C91">
            <v>37.081800000000001</v>
          </cell>
          <cell r="D91">
            <v>32.86</v>
          </cell>
        </row>
        <row r="92">
          <cell r="A92" t="str">
            <v>P9938</v>
          </cell>
          <cell r="B92" t="str">
            <v>Operador de equipamento leve com periculosidade</v>
          </cell>
          <cell r="C92">
            <v>26.835799999999999</v>
          </cell>
          <cell r="D92">
            <v>23.997399999999999</v>
          </cell>
        </row>
        <row r="93">
          <cell r="A93" t="str">
            <v>P9939</v>
          </cell>
          <cell r="B93" t="str">
            <v>Operador de equipamento leve com insalubridade</v>
          </cell>
          <cell r="C93">
            <v>25.799399999999999</v>
          </cell>
          <cell r="D93">
            <v>23.098800000000001</v>
          </cell>
        </row>
        <row r="94">
          <cell r="A94" t="str">
            <v>P9940</v>
          </cell>
          <cell r="B94" t="str">
            <v>Piloto fluvial com periculosidade</v>
          </cell>
          <cell r="C94">
            <v>44.385399999999997</v>
          </cell>
          <cell r="D94">
            <v>38.856099999999998</v>
          </cell>
        </row>
        <row r="95">
          <cell r="A95" t="str">
            <v>P9941</v>
          </cell>
          <cell r="B95" t="str">
            <v>Mestre fluvial com periculosidade</v>
          </cell>
          <cell r="C95">
            <v>79.406899999999993</v>
          </cell>
          <cell r="D95">
            <v>69.0595</v>
          </cell>
        </row>
        <row r="96">
          <cell r="A96" t="str">
            <v>P9942</v>
          </cell>
          <cell r="B96" t="str">
            <v>Marinheiro de convés com periculosidade</v>
          </cell>
          <cell r="C96">
            <v>28.851199999999999</v>
          </cell>
          <cell r="D96">
            <v>25.511700000000001</v>
          </cell>
        </row>
        <row r="97">
          <cell r="A97" t="str">
            <v>P9943</v>
          </cell>
          <cell r="B97" t="str">
            <v>Técnico de batimetria com periculosidade</v>
          </cell>
          <cell r="C97">
            <v>33.561700000000002</v>
          </cell>
          <cell r="D97">
            <v>29.5001</v>
          </cell>
        </row>
        <row r="98">
          <cell r="A98" t="str">
            <v>P9944</v>
          </cell>
          <cell r="B98" t="str">
            <v>Operador de equipamento especial com periculosidade</v>
          </cell>
          <cell r="C98">
            <v>44.547899999999998</v>
          </cell>
          <cell r="D98">
            <v>39.337000000000003</v>
          </cell>
        </row>
        <row r="99">
          <cell r="A99" t="str">
            <v>P9945</v>
          </cell>
          <cell r="B99" t="str">
            <v>Draguista com periculosidade</v>
          </cell>
          <cell r="C99">
            <v>73.999300000000005</v>
          </cell>
          <cell r="D99">
            <v>64.566699999999997</v>
          </cell>
        </row>
        <row r="100">
          <cell r="A100" t="str">
            <v>P9946</v>
          </cell>
          <cell r="B100" t="str">
            <v>Engenheiro auxiliar</v>
          </cell>
          <cell r="C100">
            <v>18071.371299999999</v>
          </cell>
          <cell r="D100">
            <v>15763.6927</v>
          </cell>
        </row>
        <row r="101">
          <cell r="A101" t="str">
            <v>P9947</v>
          </cell>
          <cell r="B101" t="str">
            <v>Técnico florestal</v>
          </cell>
          <cell r="C101">
            <v>6519.6444000000001</v>
          </cell>
          <cell r="D101">
            <v>5793.0346</v>
          </cell>
        </row>
        <row r="102">
          <cell r="A102" t="str">
            <v>P9948</v>
          </cell>
          <cell r="B102" t="str">
            <v>Motorista de veículo leve - mensalista</v>
          </cell>
          <cell r="C102">
            <v>4414.1436999999996</v>
          </cell>
          <cell r="D102">
            <v>3962.6255000000001</v>
          </cell>
        </row>
        <row r="103">
          <cell r="A103" t="str">
            <v>P9949</v>
          </cell>
          <cell r="B103" t="str">
            <v>Topógrafo</v>
          </cell>
          <cell r="C103">
            <v>5703.4396999999999</v>
          </cell>
          <cell r="D103">
            <v>5093.0724</v>
          </cell>
        </row>
        <row r="104">
          <cell r="A104" t="str">
            <v>P9950</v>
          </cell>
          <cell r="B104" t="str">
            <v>Auxiliar de topografia</v>
          </cell>
          <cell r="C104">
            <v>3575.2271000000001</v>
          </cell>
          <cell r="D104">
            <v>3241.0178000000001</v>
          </cell>
        </row>
        <row r="105">
          <cell r="A105" t="str">
            <v>P9951</v>
          </cell>
          <cell r="B105" t="str">
            <v>Médico de câmara hiperbárica</v>
          </cell>
          <cell r="C105">
            <v>19383.38</v>
          </cell>
          <cell r="D105">
            <v>16883.432799999999</v>
          </cell>
        </row>
        <row r="106">
          <cell r="A106" t="str">
            <v>P9952</v>
          </cell>
          <cell r="B106" t="str">
            <v>Pedreiro - mensalista</v>
          </cell>
          <cell r="C106">
            <v>4536.7458999999999</v>
          </cell>
          <cell r="D106">
            <v>4079.511</v>
          </cell>
        </row>
        <row r="107">
          <cell r="A107" t="str">
            <v>P9953</v>
          </cell>
          <cell r="B107" t="str">
            <v>Eletricista - mensalista</v>
          </cell>
          <cell r="C107">
            <v>4633.7170999999998</v>
          </cell>
          <cell r="D107">
            <v>4167.6314000000002</v>
          </cell>
        </row>
        <row r="108">
          <cell r="A108" t="str">
            <v>P9954</v>
          </cell>
          <cell r="B108" t="str">
            <v>Servente - mensalista</v>
          </cell>
          <cell r="C108">
            <v>3595.9299000000001</v>
          </cell>
          <cell r="D108">
            <v>3267.0545999999999</v>
          </cell>
        </row>
        <row r="109">
          <cell r="A109" t="str">
            <v>P9955</v>
          </cell>
          <cell r="B109" t="str">
            <v>Engenheiro chefe</v>
          </cell>
          <cell r="C109">
            <v>34007.022400000002</v>
          </cell>
          <cell r="D109">
            <v>29550.74</v>
          </cell>
        </row>
        <row r="110">
          <cell r="A110" t="str">
            <v>P9956</v>
          </cell>
          <cell r="B110" t="str">
            <v>Motorista de caminhão com periculosidade</v>
          </cell>
          <cell r="C110">
            <v>30.767700000000001</v>
          </cell>
          <cell r="D110">
            <v>27.385999999999999</v>
          </cell>
        </row>
        <row r="111">
          <cell r="A111" t="str">
            <v>P9972</v>
          </cell>
          <cell r="B111" t="str">
            <v>Técnico de batimetria</v>
          </cell>
          <cell r="C111">
            <v>4843.1185999999998</v>
          </cell>
          <cell r="D111">
            <v>4155.7614999999996</v>
          </cell>
        </row>
      </sheetData>
      <sheetData sheetId="9">
        <row r="1">
          <cell r="A1" t="str">
            <v>CÓDIGO</v>
          </cell>
          <cell r="B1" t="str">
            <v>DESCRIÇÃO</v>
          </cell>
          <cell r="C1" t="str">
            <v>Julho/2019</v>
          </cell>
          <cell r="D1" t="str">
            <v>Julho/2019</v>
          </cell>
          <cell r="E1" t="str">
            <v>Julho/2019</v>
          </cell>
          <cell r="F1" t="str">
            <v>Julho/2019</v>
          </cell>
        </row>
        <row r="2">
          <cell r="C2" t="str">
            <v>Sem desoneração</v>
          </cell>
          <cell r="D2" t="str">
            <v>Sem desoneração</v>
          </cell>
          <cell r="E2" t="str">
            <v>Com desoneração</v>
          </cell>
          <cell r="F2" t="str">
            <v>Com desoneração</v>
          </cell>
        </row>
        <row r="3">
          <cell r="C3" t="str">
            <v>CHP</v>
          </cell>
          <cell r="D3" t="str">
            <v>CHI</v>
          </cell>
          <cell r="E3" t="str">
            <v>CHP</v>
          </cell>
          <cell r="F3" t="str">
            <v>CHI</v>
          </cell>
        </row>
        <row r="4">
          <cell r="A4" t="str">
            <v>E9001</v>
          </cell>
          <cell r="B4" t="str">
            <v>Conjunto vibratório para tubos de concreto com encaixe PB e 3 jogos de fôrmas - D = 60 cm - 2,2 kW</v>
          </cell>
          <cell r="C4">
            <v>14.7974</v>
          </cell>
          <cell r="D4">
            <v>9.1781000000000006</v>
          </cell>
          <cell r="E4">
            <v>14.7974</v>
          </cell>
          <cell r="F4">
            <v>9.1781000000000006</v>
          </cell>
        </row>
        <row r="5">
          <cell r="A5" t="str">
            <v>E9002</v>
          </cell>
          <cell r="B5" t="str">
            <v>Conjunto vibratório para tubos de concreto com encaixe PB e 3 jogos de fôrmas - D = 80 cm - 2,2 kW</v>
          </cell>
          <cell r="C5">
            <v>16.273800000000001</v>
          </cell>
          <cell r="D5">
            <v>10.0939</v>
          </cell>
          <cell r="E5">
            <v>16.273800000000001</v>
          </cell>
          <cell r="F5">
            <v>10.0939</v>
          </cell>
        </row>
        <row r="6">
          <cell r="A6" t="str">
            <v>E9003</v>
          </cell>
          <cell r="B6" t="str">
            <v>Conjunto vibratório para tubos de concreto com encaixe PB e 3 jogos de fôrmas - D = 100 cm - 2,2 kW</v>
          </cell>
          <cell r="C6">
            <v>17.698899999999998</v>
          </cell>
          <cell r="D6">
            <v>10.9778</v>
          </cell>
          <cell r="E6">
            <v>17.698899999999998</v>
          </cell>
          <cell r="F6">
            <v>10.9778</v>
          </cell>
        </row>
        <row r="7">
          <cell r="A7" t="str">
            <v>E9004</v>
          </cell>
          <cell r="B7" t="str">
            <v>Conjunto vibratório para tubos de concreto com encaixe PB e 3 jogos de fôrmas - D = 120 cm - 2,2 kW</v>
          </cell>
          <cell r="C7">
            <v>17.758099999999999</v>
          </cell>
          <cell r="D7">
            <v>11.0145</v>
          </cell>
          <cell r="E7">
            <v>17.758099999999999</v>
          </cell>
          <cell r="F7">
            <v>11.0145</v>
          </cell>
        </row>
        <row r="8">
          <cell r="A8" t="str">
            <v>E9005</v>
          </cell>
          <cell r="B8" t="str">
            <v>Conjunto vibratório para tubos de concreto com encaixe PB e 3 jogos de fôrmas - D = 150 cm - 2,2 kW</v>
          </cell>
          <cell r="C8">
            <v>17.831099999999999</v>
          </cell>
          <cell r="D8">
            <v>11.059799999999999</v>
          </cell>
          <cell r="E8">
            <v>17.831099999999999</v>
          </cell>
          <cell r="F8">
            <v>11.059799999999999</v>
          </cell>
        </row>
        <row r="9">
          <cell r="A9" t="str">
            <v>E9006</v>
          </cell>
          <cell r="B9" t="str">
            <v>Equipamento para sondagem manual</v>
          </cell>
          <cell r="C9">
            <v>0.50139999999999996</v>
          </cell>
          <cell r="D9">
            <v>0.33750000000000002</v>
          </cell>
          <cell r="E9">
            <v>0.50139999999999996</v>
          </cell>
          <cell r="F9">
            <v>0.33750000000000002</v>
          </cell>
        </row>
        <row r="10">
          <cell r="A10" t="str">
            <v>E9007</v>
          </cell>
          <cell r="B10" t="str">
            <v>Bomba de pistão triplex com capacidade de 130 l/min - 8,2 kW</v>
          </cell>
          <cell r="C10">
            <v>10.763199999999999</v>
          </cell>
          <cell r="D10">
            <v>3.51</v>
          </cell>
          <cell r="E10">
            <v>10.763199999999999</v>
          </cell>
          <cell r="F10">
            <v>3.51</v>
          </cell>
        </row>
        <row r="11">
          <cell r="A11" t="str">
            <v>E9008</v>
          </cell>
          <cell r="B11" t="str">
            <v>Transportador manual de tubos de concreto</v>
          </cell>
          <cell r="C11">
            <v>2.2530999999999999</v>
          </cell>
          <cell r="D11">
            <v>1.4815</v>
          </cell>
          <cell r="E11">
            <v>2.2530999999999999</v>
          </cell>
          <cell r="F11">
            <v>1.4815</v>
          </cell>
        </row>
        <row r="12">
          <cell r="A12" t="str">
            <v>E9009</v>
          </cell>
          <cell r="B12" t="str">
            <v>Rebocador - 360 HP</v>
          </cell>
          <cell r="C12">
            <v>295.63139999999999</v>
          </cell>
          <cell r="D12">
            <v>123.636</v>
          </cell>
          <cell r="E12">
            <v>279.26519999999999</v>
          </cell>
          <cell r="F12">
            <v>107.2698</v>
          </cell>
        </row>
        <row r="13">
          <cell r="A13" t="str">
            <v>E9010</v>
          </cell>
          <cell r="B13" t="str">
            <v>Balança plataforma digital com mesa de 75 x 75 cm com capacidade de 500 kg</v>
          </cell>
          <cell r="C13">
            <v>0.98850000000000005</v>
          </cell>
          <cell r="D13">
            <v>0.6633</v>
          </cell>
          <cell r="E13">
            <v>0.98850000000000005</v>
          </cell>
          <cell r="F13">
            <v>0.6633</v>
          </cell>
        </row>
        <row r="14">
          <cell r="A14" t="str">
            <v>E9011</v>
          </cell>
          <cell r="B14" t="str">
            <v>Carro manual modelo plataforma de 200 x 80 cm com capacidade de 800 kg</v>
          </cell>
          <cell r="C14">
            <v>0.3301</v>
          </cell>
          <cell r="D14">
            <v>0.22559999999999999</v>
          </cell>
          <cell r="E14">
            <v>0.3301</v>
          </cell>
          <cell r="F14">
            <v>0.22559999999999999</v>
          </cell>
        </row>
        <row r="15">
          <cell r="A15" t="str">
            <v>E9012</v>
          </cell>
          <cell r="B15" t="str">
            <v>Recicladora a frio - 403 kW</v>
          </cell>
          <cell r="C15">
            <v>912.06659999999999</v>
          </cell>
          <cell r="D15">
            <v>336.17149999999998</v>
          </cell>
          <cell r="E15">
            <v>908.05319999999995</v>
          </cell>
          <cell r="F15">
            <v>332.15809999999999</v>
          </cell>
        </row>
        <row r="16">
          <cell r="A16" t="str">
            <v>E9014</v>
          </cell>
          <cell r="B16" t="str">
            <v>Deflectômetro de impacto (FWD) instalado em pick up com reboque e faixa de carga de 7 a 120 kN - 147 kW</v>
          </cell>
          <cell r="C16">
            <v>257.54149999999998</v>
          </cell>
          <cell r="D16">
            <v>180.6009</v>
          </cell>
          <cell r="E16">
            <v>254.28890000000001</v>
          </cell>
          <cell r="F16">
            <v>177.34829999999999</v>
          </cell>
        </row>
        <row r="17">
          <cell r="A17" t="str">
            <v>E9015</v>
          </cell>
          <cell r="B17" t="str">
            <v>Elevador de obra - 9 kW</v>
          </cell>
          <cell r="C17">
            <v>26.4542</v>
          </cell>
          <cell r="D17">
            <v>24.5761</v>
          </cell>
          <cell r="E17">
            <v>24.265799999999999</v>
          </cell>
          <cell r="F17">
            <v>22.387699999999999</v>
          </cell>
        </row>
        <row r="18">
          <cell r="A18" t="str">
            <v>E9016</v>
          </cell>
          <cell r="B18" t="str">
            <v>Usina misturadora móvel de reciclagem a frio com sistema de espuma de asfalto - 129 kW</v>
          </cell>
          <cell r="C18">
            <v>893.84849999999994</v>
          </cell>
          <cell r="D18">
            <v>457.8245</v>
          </cell>
          <cell r="E18">
            <v>889.83510000000001</v>
          </cell>
          <cell r="F18">
            <v>453.81110000000001</v>
          </cell>
        </row>
        <row r="19">
          <cell r="A19" t="str">
            <v>E9017</v>
          </cell>
          <cell r="B19" t="str">
            <v>Escavadeira hidráulica sobre esteira com capacidade de 0,4 m³ - 64 kW</v>
          </cell>
          <cell r="C19">
            <v>122.7195</v>
          </cell>
          <cell r="D19">
            <v>66.261499999999998</v>
          </cell>
          <cell r="E19">
            <v>119.83920000000001</v>
          </cell>
          <cell r="F19">
            <v>63.3812</v>
          </cell>
        </row>
        <row r="20">
          <cell r="A20" t="str">
            <v>E9019</v>
          </cell>
          <cell r="B20" t="str">
            <v>Câmara hiperbárica com filtro, serpentina e reservatório de ar - D = 1,80 m e H = 2 m</v>
          </cell>
          <cell r="C20">
            <v>52.289400000000001</v>
          </cell>
          <cell r="D20">
            <v>39.266800000000003</v>
          </cell>
          <cell r="E20">
            <v>50.100999999999999</v>
          </cell>
          <cell r="F20">
            <v>37.078400000000002</v>
          </cell>
        </row>
        <row r="21">
          <cell r="A21" t="str">
            <v>E9020</v>
          </cell>
          <cell r="B21" t="str">
            <v>Recicladora a frio com espuma de asfalto - 455 kW</v>
          </cell>
          <cell r="C21">
            <v>829.11149999999998</v>
          </cell>
          <cell r="D21">
            <v>281.55410000000001</v>
          </cell>
          <cell r="E21">
            <v>825.09810000000004</v>
          </cell>
          <cell r="F21">
            <v>277.54070000000002</v>
          </cell>
        </row>
        <row r="22">
          <cell r="A22" t="str">
            <v>E9021</v>
          </cell>
          <cell r="B22" t="str">
            <v>Grupo gerador - 456 kVA</v>
          </cell>
          <cell r="C22">
            <v>230.13679999999999</v>
          </cell>
          <cell r="D22">
            <v>12.3218</v>
          </cell>
          <cell r="E22">
            <v>230.13679999999999</v>
          </cell>
          <cell r="F22">
            <v>12.3218</v>
          </cell>
        </row>
        <row r="23">
          <cell r="A23" t="str">
            <v>E9022</v>
          </cell>
          <cell r="B23" t="str">
            <v>Pórtico rolante com capacidade de 25 t - 30 kW</v>
          </cell>
          <cell r="C23">
            <v>65.587400000000002</v>
          </cell>
          <cell r="D23">
            <v>49.7592</v>
          </cell>
          <cell r="E23">
            <v>63.399000000000001</v>
          </cell>
          <cell r="F23">
            <v>47.570799999999998</v>
          </cell>
        </row>
        <row r="24">
          <cell r="A24" t="str">
            <v>E9023</v>
          </cell>
          <cell r="B24" t="str">
            <v>Guindaste sobre esteiras com dragline com capacidade de 1,9 a 2,3 m³ - 270 kW</v>
          </cell>
          <cell r="C24">
            <v>323.77749999999997</v>
          </cell>
          <cell r="D24">
            <v>160.92259999999999</v>
          </cell>
          <cell r="E24">
            <v>319.76409999999998</v>
          </cell>
          <cell r="F24">
            <v>156.9092</v>
          </cell>
        </row>
        <row r="25">
          <cell r="A25" t="str">
            <v>E9024</v>
          </cell>
          <cell r="B25" t="str">
            <v>Misturador de nata cimento - 1,5 kW</v>
          </cell>
          <cell r="C25">
            <v>22.650500000000001</v>
          </cell>
          <cell r="D25">
            <v>22.357299999999999</v>
          </cell>
          <cell r="E25">
            <v>20.4621</v>
          </cell>
          <cell r="F25">
            <v>20.168900000000001</v>
          </cell>
        </row>
        <row r="26">
          <cell r="A26" t="str">
            <v>E9025</v>
          </cell>
          <cell r="B26" t="str">
            <v>Conjunto bomba e macaco hidráulico para protensão com capacidade de 7.000 kN</v>
          </cell>
          <cell r="C26">
            <v>46.509399999999999</v>
          </cell>
          <cell r="D26">
            <v>41.740499999999997</v>
          </cell>
          <cell r="E26">
            <v>42.496000000000002</v>
          </cell>
          <cell r="F26">
            <v>37.7271</v>
          </cell>
        </row>
        <row r="27">
          <cell r="A27" t="str">
            <v>E9026</v>
          </cell>
          <cell r="B27" t="str">
            <v>Bomba para injeção de nata de cimento - 2,2 kW</v>
          </cell>
          <cell r="C27">
            <v>2.8828999999999998</v>
          </cell>
          <cell r="D27">
            <v>1.6817</v>
          </cell>
          <cell r="E27">
            <v>2.8828999999999998</v>
          </cell>
          <cell r="F27">
            <v>1.6817</v>
          </cell>
        </row>
        <row r="28">
          <cell r="A28" t="str">
            <v>E9028</v>
          </cell>
          <cell r="B28" t="str">
            <v>Lavadora profissional - 5,2 kW</v>
          </cell>
          <cell r="C28">
            <v>29.396999999999998</v>
          </cell>
          <cell r="D28">
            <v>22.1553</v>
          </cell>
          <cell r="E28">
            <v>27.208600000000001</v>
          </cell>
          <cell r="F28">
            <v>19.966899999999999</v>
          </cell>
        </row>
        <row r="29">
          <cell r="A29" t="str">
            <v>E9029</v>
          </cell>
          <cell r="B29" t="str">
            <v>Conjunto bomba e macaco hidráulico para protensão com capacidade de 8.000 kN</v>
          </cell>
          <cell r="C29">
            <v>49.488100000000003</v>
          </cell>
          <cell r="D29">
            <v>43.424100000000003</v>
          </cell>
          <cell r="E29">
            <v>45.474699999999999</v>
          </cell>
          <cell r="F29">
            <v>39.410699999999999</v>
          </cell>
        </row>
        <row r="30">
          <cell r="A30" t="str">
            <v>E9030</v>
          </cell>
          <cell r="B30" t="str">
            <v>Bomba de protensão com leitura digital para tensionamento de estais - 3 kW</v>
          </cell>
          <cell r="C30">
            <v>1.2921</v>
          </cell>
          <cell r="D30">
            <v>0.73029999999999995</v>
          </cell>
          <cell r="E30">
            <v>1.2921</v>
          </cell>
          <cell r="F30">
            <v>0.73029999999999995</v>
          </cell>
        </row>
        <row r="31">
          <cell r="A31" t="str">
            <v>E9031</v>
          </cell>
          <cell r="B31" t="str">
            <v>Elevador de cremalheira com cabine simples, com capacidade de 1.500 kg e altura de até 100 m - 15 kW</v>
          </cell>
          <cell r="C31">
            <v>47.010399999999997</v>
          </cell>
          <cell r="D31">
            <v>36.5672</v>
          </cell>
          <cell r="E31">
            <v>44.822000000000003</v>
          </cell>
          <cell r="F31">
            <v>34.378799999999998</v>
          </cell>
        </row>
        <row r="32">
          <cell r="A32" t="str">
            <v>E9032</v>
          </cell>
          <cell r="B32" t="str">
            <v>Equipamento para regulagem final de estais com até 37 cordoalhas - D = 15,7 mm - 20 kW</v>
          </cell>
          <cell r="C32">
            <v>43.694899999999997</v>
          </cell>
          <cell r="D32">
            <v>40.149700000000003</v>
          </cell>
          <cell r="E32">
            <v>39.6815</v>
          </cell>
          <cell r="F32">
            <v>36.136299999999999</v>
          </cell>
        </row>
        <row r="33">
          <cell r="A33" t="str">
            <v>E9033</v>
          </cell>
          <cell r="B33" t="str">
            <v>Equipamento para regulagem final de estais de 38 a 55 cordoalhas - D = 15,7 mm - 30 kW</v>
          </cell>
          <cell r="C33">
            <v>47.189500000000002</v>
          </cell>
          <cell r="D33">
            <v>42.124899999999997</v>
          </cell>
          <cell r="E33">
            <v>43.176099999999998</v>
          </cell>
          <cell r="F33">
            <v>38.111499999999999</v>
          </cell>
        </row>
        <row r="34">
          <cell r="A34" t="str">
            <v>E9034</v>
          </cell>
          <cell r="B34" t="str">
            <v>Equipamento para regulagem final de estais de 56 a 73 cordoalhas - D = 15,7 mm - 40 kW</v>
          </cell>
          <cell r="C34">
            <v>53.013800000000003</v>
          </cell>
          <cell r="D34">
            <v>45.416899999999998</v>
          </cell>
          <cell r="E34">
            <v>49.000399999999999</v>
          </cell>
          <cell r="F34">
            <v>41.403500000000001</v>
          </cell>
        </row>
        <row r="35">
          <cell r="A35" t="str">
            <v>E9035</v>
          </cell>
          <cell r="B35" t="str">
            <v>Equipamento para regulagem final de estais de 74 a 91 cordoalhas - D = 15,7 mm - 50 kW</v>
          </cell>
          <cell r="C35">
            <v>58.838099999999997</v>
          </cell>
          <cell r="D35">
            <v>48.7089</v>
          </cell>
          <cell r="E35">
            <v>54.8247</v>
          </cell>
          <cell r="F35">
            <v>44.695500000000003</v>
          </cell>
        </row>
        <row r="36">
          <cell r="A36" t="str">
            <v>E9036</v>
          </cell>
          <cell r="B36" t="str">
            <v>Grua fixa para alturas de 60 a 198 m, com alcance de 60 m com capacidade de 1.500 kg na ponta da lança - 37 kW</v>
          </cell>
          <cell r="C36">
            <v>196.25280000000001</v>
          </cell>
          <cell r="D36">
            <v>122.3623</v>
          </cell>
          <cell r="E36">
            <v>192.23939999999999</v>
          </cell>
          <cell r="F36">
            <v>118.3489</v>
          </cell>
        </row>
        <row r="37">
          <cell r="A37" t="str">
            <v>E9038</v>
          </cell>
          <cell r="B37" t="str">
            <v>Macaco hidráulico monocordoalha para tensionamento de estais</v>
          </cell>
          <cell r="C37">
            <v>37.186100000000003</v>
          </cell>
          <cell r="D37">
            <v>36.470799999999997</v>
          </cell>
          <cell r="E37">
            <v>33.172699999999999</v>
          </cell>
          <cell r="F37">
            <v>32.4574</v>
          </cell>
        </row>
        <row r="38">
          <cell r="A38" t="str">
            <v>E9039</v>
          </cell>
          <cell r="B38" t="str">
            <v>Máquina de solda por termofusão para tubos PEAD com gerador de 5,5 kVA</v>
          </cell>
          <cell r="C38">
            <v>47.943399999999997</v>
          </cell>
          <cell r="D38">
            <v>41.242400000000004</v>
          </cell>
          <cell r="E38">
            <v>43.93</v>
          </cell>
          <cell r="F38">
            <v>37.228999999999999</v>
          </cell>
        </row>
        <row r="39">
          <cell r="A39" t="str">
            <v>E9040</v>
          </cell>
          <cell r="B39" t="str">
            <v>Serra mármore - 1,45 kW</v>
          </cell>
          <cell r="C39">
            <v>5.3699999999999998E-2</v>
          </cell>
          <cell r="D39">
            <v>3.6700000000000003E-2</v>
          </cell>
          <cell r="E39">
            <v>5.3699999999999998E-2</v>
          </cell>
          <cell r="F39">
            <v>3.6700000000000003E-2</v>
          </cell>
        </row>
        <row r="40">
          <cell r="A40" t="str">
            <v>E9042</v>
          </cell>
          <cell r="B40" t="str">
            <v>Trator de esteiras com lâmina - 74,5 kW</v>
          </cell>
          <cell r="C40">
            <v>175.642</v>
          </cell>
          <cell r="D40">
            <v>85.508700000000005</v>
          </cell>
          <cell r="E40">
            <v>172.76169999999999</v>
          </cell>
          <cell r="F40">
            <v>82.628399999999999</v>
          </cell>
        </row>
        <row r="41">
          <cell r="A41" t="str">
            <v>E9043</v>
          </cell>
          <cell r="B41" t="str">
            <v>Barco de alumínio com comprimento de 6 m e motor de popa - 30 HP</v>
          </cell>
          <cell r="C41">
            <v>64.441100000000006</v>
          </cell>
          <cell r="D41">
            <v>29.365300000000001</v>
          </cell>
          <cell r="E41">
            <v>60.188800000000001</v>
          </cell>
          <cell r="F41">
            <v>25.113</v>
          </cell>
        </row>
        <row r="42">
          <cell r="A42" t="str">
            <v>E9044</v>
          </cell>
          <cell r="B42" t="str">
            <v>Central de concreto com capacidade de 150 m³/h - dosadora e misturadora</v>
          </cell>
          <cell r="C42">
            <v>324.69779999999997</v>
          </cell>
          <cell r="D42">
            <v>208.37029999999999</v>
          </cell>
          <cell r="E42">
            <v>320.68439999999998</v>
          </cell>
          <cell r="F42">
            <v>204.3569</v>
          </cell>
        </row>
        <row r="43">
          <cell r="A43" t="str">
            <v>E9045</v>
          </cell>
          <cell r="B43" t="str">
            <v>Conjunto bomba e macaco hidráulico para elevação com capacidade de 490 kN</v>
          </cell>
          <cell r="C43">
            <v>47.765900000000002</v>
          </cell>
          <cell r="D43">
            <v>39.814599999999999</v>
          </cell>
          <cell r="E43">
            <v>43.752499999999998</v>
          </cell>
          <cell r="F43">
            <v>35.801200000000001</v>
          </cell>
        </row>
        <row r="44">
          <cell r="A44" t="str">
            <v>E9046</v>
          </cell>
          <cell r="B44" t="str">
            <v>Conjunto bomba e macaco hidráulico para elevação com capacidade de 980 kN</v>
          </cell>
          <cell r="C44">
            <v>49.187600000000003</v>
          </cell>
          <cell r="D44">
            <v>40.597299999999997</v>
          </cell>
          <cell r="E44">
            <v>45.174199999999999</v>
          </cell>
          <cell r="F44">
            <v>36.5839</v>
          </cell>
        </row>
        <row r="45">
          <cell r="A45" t="str">
            <v>E9047</v>
          </cell>
          <cell r="B45" t="str">
            <v>Conjunto bomba e macaco hidráulico para elevação com capacidade de 1.470 kN</v>
          </cell>
          <cell r="C45">
            <v>43.608899999999998</v>
          </cell>
          <cell r="D45">
            <v>37.5259</v>
          </cell>
          <cell r="E45">
            <v>39.595500000000001</v>
          </cell>
          <cell r="F45">
            <v>33.512500000000003</v>
          </cell>
        </row>
        <row r="46">
          <cell r="A46" t="str">
            <v>E9048</v>
          </cell>
          <cell r="B46" t="str">
            <v>Conjunto bomba e macaco hidráulico para elevação com capacidade de 1.960 kN</v>
          </cell>
          <cell r="C46">
            <v>44.374499999999998</v>
          </cell>
          <cell r="D46">
            <v>37.947400000000002</v>
          </cell>
          <cell r="E46">
            <v>40.3611</v>
          </cell>
          <cell r="F46">
            <v>33.933999999999997</v>
          </cell>
        </row>
        <row r="47">
          <cell r="A47" t="str">
            <v>E9049</v>
          </cell>
          <cell r="B47" t="str">
            <v>Lavadora profissional de alta pressão com capacidade de 250 MPa - 72 kW</v>
          </cell>
          <cell r="C47">
            <v>68.001099999999994</v>
          </cell>
          <cell r="D47">
            <v>24.145199999999999</v>
          </cell>
          <cell r="E47">
            <v>65.812700000000007</v>
          </cell>
          <cell r="F47">
            <v>21.956800000000001</v>
          </cell>
        </row>
        <row r="48">
          <cell r="A48" t="str">
            <v>E9050</v>
          </cell>
          <cell r="B48" t="str">
            <v>Guindaste sobre rodas com capacidade de 370 kN.m - 75 kW</v>
          </cell>
          <cell r="C48">
            <v>163.54830000000001</v>
          </cell>
          <cell r="D48">
            <v>92.290700000000001</v>
          </cell>
          <cell r="E48">
            <v>160.29570000000001</v>
          </cell>
          <cell r="F48">
            <v>89.0381</v>
          </cell>
        </row>
        <row r="49">
          <cell r="A49" t="str">
            <v>E9051</v>
          </cell>
          <cell r="B49" t="str">
            <v>Máquina levantadora e puxadora de via - 7,4 kW</v>
          </cell>
          <cell r="C49">
            <v>124.4658</v>
          </cell>
          <cell r="D49">
            <v>77.067400000000006</v>
          </cell>
          <cell r="E49">
            <v>122.2774</v>
          </cell>
          <cell r="F49">
            <v>74.879000000000005</v>
          </cell>
        </row>
        <row r="50">
          <cell r="A50" t="str">
            <v>E9052</v>
          </cell>
          <cell r="B50" t="str">
            <v>Empilhadeira a diesel com capacidade de 10 t - 100 kW</v>
          </cell>
          <cell r="C50">
            <v>140.29</v>
          </cell>
          <cell r="D50">
            <v>64.325199999999995</v>
          </cell>
          <cell r="E50">
            <v>138.10159999999999</v>
          </cell>
          <cell r="F50">
            <v>62.136800000000001</v>
          </cell>
        </row>
        <row r="51">
          <cell r="A51" t="str">
            <v>E9053</v>
          </cell>
          <cell r="B51" t="str">
            <v>Perfuratriz hidráulica montada em flutuante - 32 kW</v>
          </cell>
          <cell r="C51">
            <v>49.639600000000002</v>
          </cell>
          <cell r="D51">
            <v>34.335799999999999</v>
          </cell>
          <cell r="E51">
            <v>46.801200000000001</v>
          </cell>
          <cell r="F51">
            <v>31.497399999999999</v>
          </cell>
        </row>
        <row r="52">
          <cell r="A52" t="str">
            <v>E9054</v>
          </cell>
          <cell r="B52" t="str">
            <v>Equipamento forma-trilho - 13,4 kW</v>
          </cell>
          <cell r="C52">
            <v>149.67320000000001</v>
          </cell>
          <cell r="D52">
            <v>96.898200000000003</v>
          </cell>
          <cell r="E52">
            <v>147.48480000000001</v>
          </cell>
          <cell r="F52">
            <v>94.709800000000001</v>
          </cell>
        </row>
        <row r="53">
          <cell r="A53" t="str">
            <v>E9055</v>
          </cell>
          <cell r="B53" t="str">
            <v>Guincho pneumático com capacidade de 2,5 t</v>
          </cell>
          <cell r="C53">
            <v>53.008000000000003</v>
          </cell>
          <cell r="D53">
            <v>36.2333</v>
          </cell>
          <cell r="E53">
            <v>53.008000000000003</v>
          </cell>
          <cell r="F53">
            <v>36.2333</v>
          </cell>
        </row>
        <row r="54">
          <cell r="A54" t="str">
            <v>E9056</v>
          </cell>
          <cell r="B54" t="str">
            <v>Plataforma autoelevatória de 12 x 24 m² com capacidade de 150 t</v>
          </cell>
          <cell r="C54">
            <v>151.8698</v>
          </cell>
          <cell r="D54">
            <v>117.1476</v>
          </cell>
          <cell r="E54">
            <v>141.55330000000001</v>
          </cell>
          <cell r="F54">
            <v>106.83110000000001</v>
          </cell>
        </row>
        <row r="55">
          <cell r="A55" t="str">
            <v>E9057</v>
          </cell>
          <cell r="B55" t="str">
            <v>Batelão sem propulsão com capacidade de 100 t</v>
          </cell>
          <cell r="C55">
            <v>52.861800000000002</v>
          </cell>
          <cell r="D55">
            <v>36.143999999999998</v>
          </cell>
          <cell r="E55">
            <v>50.292499999999997</v>
          </cell>
          <cell r="F55">
            <v>33.5747</v>
          </cell>
        </row>
        <row r="56">
          <cell r="A56" t="str">
            <v>E9058</v>
          </cell>
          <cell r="B56" t="str">
            <v>Plataforma flutuante de 12 x 24 x 1,8 m com capacidade de 150 t</v>
          </cell>
          <cell r="C56">
            <v>34.873100000000001</v>
          </cell>
          <cell r="D56">
            <v>27.060600000000001</v>
          </cell>
          <cell r="E56">
            <v>32.303800000000003</v>
          </cell>
          <cell r="F56">
            <v>24.491299999999999</v>
          </cell>
        </row>
        <row r="57">
          <cell r="A57" t="str">
            <v>E9059</v>
          </cell>
          <cell r="B57" t="str">
            <v>Plataforma autoelevatória de 12 x 24 m² montada na obra com capacidade de 150 t</v>
          </cell>
          <cell r="C57">
            <v>213.15450000000001</v>
          </cell>
          <cell r="D57">
            <v>143.71010000000001</v>
          </cell>
          <cell r="E57">
            <v>202.83799999999999</v>
          </cell>
          <cell r="F57">
            <v>133.39359999999999</v>
          </cell>
        </row>
        <row r="58">
          <cell r="A58" t="str">
            <v>E9060</v>
          </cell>
          <cell r="B58" t="str">
            <v>Perfuratriz pneumática rotopercussiva montada em flutuante com pressão de 7 bar - D = 64 a 89 mm</v>
          </cell>
          <cell r="C58">
            <v>63.463299999999997</v>
          </cell>
          <cell r="D58">
            <v>59.296599999999998</v>
          </cell>
          <cell r="E58">
            <v>57.786499999999997</v>
          </cell>
          <cell r="F58">
            <v>53.619799999999998</v>
          </cell>
        </row>
        <row r="59">
          <cell r="A59" t="str">
            <v>E9061</v>
          </cell>
          <cell r="B59" t="str">
            <v>Lixadeira elétrica manual angular - 2 kW</v>
          </cell>
          <cell r="C59">
            <v>0.1409</v>
          </cell>
          <cell r="D59">
            <v>9.3299999999999994E-2</v>
          </cell>
          <cell r="E59">
            <v>0.1409</v>
          </cell>
          <cell r="F59">
            <v>9.3299999999999994E-2</v>
          </cell>
        </row>
        <row r="60">
          <cell r="A60" t="str">
            <v>E9062</v>
          </cell>
          <cell r="B60" t="str">
            <v>Soprador de ar quente manual - 1.600 W</v>
          </cell>
          <cell r="C60">
            <v>0.74670000000000003</v>
          </cell>
          <cell r="D60">
            <v>0.48380000000000001</v>
          </cell>
          <cell r="E60">
            <v>0.74670000000000003</v>
          </cell>
          <cell r="F60">
            <v>0.48380000000000001</v>
          </cell>
        </row>
        <row r="61">
          <cell r="A61" t="str">
            <v>E9063</v>
          </cell>
          <cell r="B61" t="str">
            <v>Máquina estabilizadora dinâmica da via - 300 kW</v>
          </cell>
          <cell r="C61">
            <v>1611.9901</v>
          </cell>
          <cell r="D61">
            <v>894.3306</v>
          </cell>
          <cell r="E61">
            <v>1607.9766999999999</v>
          </cell>
          <cell r="F61">
            <v>890.31719999999996</v>
          </cell>
        </row>
        <row r="62">
          <cell r="A62" t="str">
            <v>E9064</v>
          </cell>
          <cell r="B62" t="str">
            <v>Transportador manual gerica com capacidade de 180 l</v>
          </cell>
          <cell r="C62">
            <v>0.55720000000000003</v>
          </cell>
          <cell r="D62">
            <v>0.37859999999999999</v>
          </cell>
          <cell r="E62">
            <v>0.55720000000000003</v>
          </cell>
          <cell r="F62">
            <v>0.37859999999999999</v>
          </cell>
        </row>
        <row r="63">
          <cell r="A63" t="str">
            <v>E9065</v>
          </cell>
          <cell r="B63" t="str">
            <v>Carro controle ferroviário - 186 kW</v>
          </cell>
          <cell r="C63">
            <v>1394.9919</v>
          </cell>
          <cell r="D63">
            <v>832.99829999999997</v>
          </cell>
          <cell r="E63">
            <v>1390.9784999999999</v>
          </cell>
          <cell r="F63">
            <v>828.98490000000004</v>
          </cell>
        </row>
        <row r="64">
          <cell r="A64" t="str">
            <v>E9066</v>
          </cell>
          <cell r="B64" t="str">
            <v>Grupo gerador - 13/14 kVA</v>
          </cell>
          <cell r="C64">
            <v>9.2045999999999992</v>
          </cell>
          <cell r="D64">
            <v>1.8525</v>
          </cell>
          <cell r="E64">
            <v>9.2045999999999992</v>
          </cell>
          <cell r="F64">
            <v>1.8525</v>
          </cell>
        </row>
        <row r="65">
          <cell r="A65" t="str">
            <v>E9067</v>
          </cell>
          <cell r="B65" t="str">
            <v>Veículo ferroviário para capina química</v>
          </cell>
          <cell r="C65">
            <v>198.5102</v>
          </cell>
          <cell r="D65">
            <v>115.20610000000001</v>
          </cell>
          <cell r="E65">
            <v>196.3218</v>
          </cell>
          <cell r="F65">
            <v>113.0177</v>
          </cell>
        </row>
        <row r="66">
          <cell r="A66" t="str">
            <v>E9068</v>
          </cell>
          <cell r="B66" t="str">
            <v>Perfuratriz hidráulica rotopercussiva para CCPH - 123 kW</v>
          </cell>
          <cell r="C66">
            <v>424.87779999999998</v>
          </cell>
          <cell r="D66">
            <v>217.72319999999999</v>
          </cell>
          <cell r="E66">
            <v>421.9975</v>
          </cell>
          <cell r="F66">
            <v>214.84289999999999</v>
          </cell>
        </row>
        <row r="67">
          <cell r="A67" t="str">
            <v>E9069</v>
          </cell>
          <cell r="B67" t="str">
            <v>Vibrador de imersão para concreto - 4,1 kW</v>
          </cell>
          <cell r="C67">
            <v>6.4951999999999996</v>
          </cell>
          <cell r="D67">
            <v>0.62</v>
          </cell>
          <cell r="E67">
            <v>6.4951999999999996</v>
          </cell>
          <cell r="F67">
            <v>0.62</v>
          </cell>
        </row>
        <row r="68">
          <cell r="A68" t="str">
            <v>E9070</v>
          </cell>
          <cell r="B68" t="str">
            <v>Ponte rolante com acessórios para vão de até 15 m com capacidade de 5 t</v>
          </cell>
          <cell r="C68">
            <v>35.2684</v>
          </cell>
          <cell r="D68">
            <v>31.181999999999999</v>
          </cell>
          <cell r="E68">
            <v>33.08</v>
          </cell>
          <cell r="F68">
            <v>28.993600000000001</v>
          </cell>
        </row>
        <row r="69">
          <cell r="A69" t="str">
            <v>E9071</v>
          </cell>
          <cell r="B69" t="str">
            <v>Transportador manual carrinho de mão com capacidade de 80 l</v>
          </cell>
          <cell r="C69">
            <v>0.23830000000000001</v>
          </cell>
          <cell r="D69">
            <v>0.16189999999999999</v>
          </cell>
          <cell r="E69">
            <v>0.23830000000000001</v>
          </cell>
          <cell r="F69">
            <v>0.16189999999999999</v>
          </cell>
        </row>
        <row r="70">
          <cell r="A70" t="str">
            <v>E9072</v>
          </cell>
          <cell r="B70" t="str">
            <v>Martelo hidráulico vibratório com unidade hidráulica (Power Pack) - 486 kW</v>
          </cell>
          <cell r="C70">
            <v>559.11199999999997</v>
          </cell>
          <cell r="D70">
            <v>213.6174</v>
          </cell>
          <cell r="E70">
            <v>555.09860000000003</v>
          </cell>
          <cell r="F70">
            <v>209.60400000000001</v>
          </cell>
        </row>
        <row r="71">
          <cell r="A71" t="str">
            <v>E9073</v>
          </cell>
          <cell r="B71" t="str">
            <v>Bomba de concreto rebocável com capacidade de 30 m³/h - 74 kW</v>
          </cell>
          <cell r="C71">
            <v>109.94110000000001</v>
          </cell>
          <cell r="D71">
            <v>46.811999999999998</v>
          </cell>
          <cell r="E71">
            <v>107.7527</v>
          </cell>
          <cell r="F71">
            <v>44.623600000000003</v>
          </cell>
        </row>
        <row r="72">
          <cell r="A72" t="str">
            <v>E9074</v>
          </cell>
          <cell r="B72" t="str">
            <v>Tanque de estocagem de asfalto com agitadores de 60.000 l</v>
          </cell>
          <cell r="C72">
            <v>18.398499999999999</v>
          </cell>
          <cell r="D72">
            <v>12.539099999999999</v>
          </cell>
          <cell r="E72">
            <v>18.398499999999999</v>
          </cell>
          <cell r="F72">
            <v>12.539099999999999</v>
          </cell>
        </row>
        <row r="73">
          <cell r="A73" t="str">
            <v>E9075</v>
          </cell>
          <cell r="B73" t="str">
            <v>Trado cavadeira de 12"</v>
          </cell>
          <cell r="C73">
            <v>6.6799999999999998E-2</v>
          </cell>
          <cell r="D73">
            <v>4.58E-2</v>
          </cell>
          <cell r="E73">
            <v>6.6799999999999998E-2</v>
          </cell>
          <cell r="F73">
            <v>4.58E-2</v>
          </cell>
        </row>
        <row r="74">
          <cell r="A74" t="str">
            <v>E9076</v>
          </cell>
          <cell r="B74" t="str">
            <v>Equipamento de pintura com cabine de 7,00 kW e estufa de 80.000 kCal para pintura eletrostática</v>
          </cell>
          <cell r="C74">
            <v>36.654699999999998</v>
          </cell>
          <cell r="D74">
            <v>32.1706</v>
          </cell>
          <cell r="E74">
            <v>34.466299999999997</v>
          </cell>
          <cell r="F74">
            <v>29.982199999999999</v>
          </cell>
        </row>
        <row r="75">
          <cell r="A75" t="str">
            <v>E9077</v>
          </cell>
          <cell r="B75" t="str">
            <v>Perfuratriz Wirth com acessórios e unidade hidráulica (Power Pack) - 273 kW</v>
          </cell>
          <cell r="C75">
            <v>809.21420000000001</v>
          </cell>
          <cell r="D75">
            <v>417.14330000000001</v>
          </cell>
          <cell r="E75">
            <v>806.33389999999997</v>
          </cell>
          <cell r="F75">
            <v>414.26299999999998</v>
          </cell>
        </row>
        <row r="76">
          <cell r="A76" t="str">
            <v>E9078</v>
          </cell>
          <cell r="B76" t="str">
            <v>Treliça lançadeira com capacidade de carga de 120 a 150 t e vão máximo de 45 m - 110 kW</v>
          </cell>
          <cell r="C76">
            <v>167.1979</v>
          </cell>
          <cell r="D76">
            <v>130.21559999999999</v>
          </cell>
          <cell r="E76">
            <v>163.18450000000001</v>
          </cell>
          <cell r="F76">
            <v>126.2022</v>
          </cell>
        </row>
        <row r="77">
          <cell r="A77" t="str">
            <v>E9079</v>
          </cell>
          <cell r="B77" t="str">
            <v>Bomba submersível Flygt 12 - 23 kW</v>
          </cell>
          <cell r="C77">
            <v>8.3927999999999994</v>
          </cell>
          <cell r="D77">
            <v>4.8958000000000004</v>
          </cell>
          <cell r="E77">
            <v>8.3927999999999994</v>
          </cell>
          <cell r="F77">
            <v>4.8958000000000004</v>
          </cell>
        </row>
        <row r="78">
          <cell r="A78" t="str">
            <v>E9080</v>
          </cell>
          <cell r="B78" t="str">
            <v>Carrelone com capacidade máxima de 70 t</v>
          </cell>
          <cell r="C78">
            <v>184.86189999999999</v>
          </cell>
          <cell r="D78">
            <v>137.7766</v>
          </cell>
          <cell r="E78">
            <v>182.67349999999999</v>
          </cell>
          <cell r="F78">
            <v>135.5882</v>
          </cell>
        </row>
        <row r="79">
          <cell r="A79" t="str">
            <v>E9081</v>
          </cell>
          <cell r="B79" t="str">
            <v>Fischietti simples com capacidade máxima de 140 t/par</v>
          </cell>
          <cell r="C79">
            <v>33.021299999999997</v>
          </cell>
          <cell r="D79">
            <v>29.820599999999999</v>
          </cell>
          <cell r="E79">
            <v>30.832899999999999</v>
          </cell>
          <cell r="F79">
            <v>27.632200000000001</v>
          </cell>
        </row>
        <row r="80">
          <cell r="A80" t="str">
            <v>E9083</v>
          </cell>
          <cell r="B80" t="str">
            <v>Vagão fechado tipo FSS</v>
          </cell>
          <cell r="C80">
            <v>14.8491</v>
          </cell>
          <cell r="D80">
            <v>11.3634</v>
          </cell>
          <cell r="E80">
            <v>14.8491</v>
          </cell>
          <cell r="F80">
            <v>11.3634</v>
          </cell>
        </row>
        <row r="81">
          <cell r="A81" t="str">
            <v>E9084</v>
          </cell>
          <cell r="B81" t="str">
            <v>Vagão tanque tipo TCR</v>
          </cell>
          <cell r="C81">
            <v>15.0284</v>
          </cell>
          <cell r="D81">
            <v>11.5006</v>
          </cell>
          <cell r="E81">
            <v>15.0284</v>
          </cell>
          <cell r="F81">
            <v>11.5006</v>
          </cell>
        </row>
        <row r="82">
          <cell r="A82" t="str">
            <v>E9085</v>
          </cell>
          <cell r="B82" t="str">
            <v>Vagão gôndola tipo GTB</v>
          </cell>
          <cell r="C82">
            <v>14.0029</v>
          </cell>
          <cell r="D82">
            <v>10.7158</v>
          </cell>
          <cell r="E82">
            <v>14.0029</v>
          </cell>
          <cell r="F82">
            <v>10.7158</v>
          </cell>
        </row>
        <row r="83">
          <cell r="A83" t="str">
            <v>E9086</v>
          </cell>
          <cell r="B83" t="str">
            <v>Bomba de concreto rebocável com capacidade de 41 m³/h - 74 kW</v>
          </cell>
          <cell r="C83">
            <v>117.08240000000001</v>
          </cell>
          <cell r="D83">
            <v>50.743699999999997</v>
          </cell>
          <cell r="E83">
            <v>114.89400000000001</v>
          </cell>
          <cell r="F83">
            <v>48.555300000000003</v>
          </cell>
        </row>
        <row r="84">
          <cell r="A84" t="str">
            <v>E9087</v>
          </cell>
          <cell r="B84" t="str">
            <v>Vagão hopper aberto com descarga inferior manual com capacidade de 60 t, bitola métrica</v>
          </cell>
          <cell r="C84">
            <v>13.3125</v>
          </cell>
          <cell r="D84">
            <v>10.1875</v>
          </cell>
          <cell r="E84">
            <v>13.3125</v>
          </cell>
          <cell r="F84">
            <v>10.1875</v>
          </cell>
        </row>
        <row r="85">
          <cell r="A85" t="str">
            <v>E9088</v>
          </cell>
          <cell r="B85" t="str">
            <v>Vagão hopper aberto com descarga inferior manual com capacidade de 75 t, bitola larga</v>
          </cell>
          <cell r="C85">
            <v>17.572500000000002</v>
          </cell>
          <cell r="D85">
            <v>13.4475</v>
          </cell>
          <cell r="E85">
            <v>17.572500000000002</v>
          </cell>
          <cell r="F85">
            <v>13.4475</v>
          </cell>
        </row>
        <row r="86">
          <cell r="A86" t="str">
            <v>E9089</v>
          </cell>
          <cell r="B86" t="str">
            <v>Roçadeira costal - 1,4 kW</v>
          </cell>
          <cell r="C86">
            <v>6.4934000000000003</v>
          </cell>
          <cell r="D86">
            <v>0.31290000000000001</v>
          </cell>
          <cell r="E86">
            <v>6.4934000000000003</v>
          </cell>
          <cell r="F86">
            <v>0.31290000000000001</v>
          </cell>
        </row>
        <row r="87">
          <cell r="A87" t="str">
            <v>E9090</v>
          </cell>
          <cell r="B87" t="str">
            <v>Equipamento para descarga de TLS - 140 kW</v>
          </cell>
          <cell r="C87">
            <v>175.98660000000001</v>
          </cell>
          <cell r="D87">
            <v>90.2089</v>
          </cell>
          <cell r="E87">
            <v>171.97319999999999</v>
          </cell>
          <cell r="F87">
            <v>86.195499999999996</v>
          </cell>
        </row>
        <row r="88">
          <cell r="A88" t="str">
            <v>E9091</v>
          </cell>
          <cell r="B88" t="str">
            <v>Empurrador fluvial - 372 kW</v>
          </cell>
          <cell r="C88">
            <v>360.2747</v>
          </cell>
          <cell r="D88">
            <v>125.3802</v>
          </cell>
          <cell r="E88">
            <v>343.9085</v>
          </cell>
          <cell r="F88">
            <v>109.014</v>
          </cell>
        </row>
        <row r="89">
          <cell r="A89" t="str">
            <v>E9093</v>
          </cell>
          <cell r="B89" t="str">
            <v>Veículo leve - 53 kW (sem motorista)</v>
          </cell>
          <cell r="C89">
            <v>24.898900000000001</v>
          </cell>
          <cell r="D89">
            <v>3.7730999999999999</v>
          </cell>
          <cell r="E89">
            <v>24.898900000000001</v>
          </cell>
          <cell r="F89">
            <v>3.7730999999999999</v>
          </cell>
        </row>
        <row r="90">
          <cell r="A90" t="str">
            <v>E9094</v>
          </cell>
          <cell r="B90" t="str">
            <v>Guindaste móvel sobre pneus com 6 eixos com capacidade de 10.500 kN.m - 450 kW</v>
          </cell>
          <cell r="C90">
            <v>1534.0555999999999</v>
          </cell>
          <cell r="D90">
            <v>799.45979999999997</v>
          </cell>
          <cell r="E90">
            <v>1530.8030000000001</v>
          </cell>
          <cell r="F90">
            <v>796.20719999999994</v>
          </cell>
        </row>
        <row r="91">
          <cell r="A91" t="str">
            <v>E9095</v>
          </cell>
          <cell r="B91" t="str">
            <v>Guindaste móvel sobre pneus com 8 eixos com capacidade de 15.000 kN.m - 500 kW</v>
          </cell>
          <cell r="C91">
            <v>2243.9263000000001</v>
          </cell>
          <cell r="D91">
            <v>1175.9264000000001</v>
          </cell>
          <cell r="E91">
            <v>2240.6736999999998</v>
          </cell>
          <cell r="F91">
            <v>1172.6738</v>
          </cell>
        </row>
        <row r="92">
          <cell r="A92" t="str">
            <v>E9096</v>
          </cell>
          <cell r="B92" t="str">
            <v>Minicarregadeira de pneus - 42 kW</v>
          </cell>
          <cell r="C92">
            <v>85.845299999999995</v>
          </cell>
          <cell r="D92">
            <v>42.025199999999998</v>
          </cell>
          <cell r="E92">
            <v>82.965000000000003</v>
          </cell>
          <cell r="F92">
            <v>39.1449</v>
          </cell>
        </row>
        <row r="93">
          <cell r="A93" t="str">
            <v>E9101</v>
          </cell>
          <cell r="B93" t="str">
            <v>Removedora de faixas de sinalização viária - 9,69 kW</v>
          </cell>
          <cell r="C93">
            <v>18.8675</v>
          </cell>
          <cell r="D93">
            <v>3.3422000000000001</v>
          </cell>
          <cell r="E93">
            <v>18.8675</v>
          </cell>
          <cell r="F93">
            <v>3.3422000000000001</v>
          </cell>
        </row>
        <row r="94">
          <cell r="A94" t="str">
            <v>E9102</v>
          </cell>
          <cell r="B94" t="str">
            <v>Extrusora para sarjeta de concreto - 10,44 kW</v>
          </cell>
          <cell r="C94">
            <v>33.272100000000002</v>
          </cell>
          <cell r="D94">
            <v>25.770399999999999</v>
          </cell>
          <cell r="E94">
            <v>31.0837</v>
          </cell>
          <cell r="F94">
            <v>23.582000000000001</v>
          </cell>
        </row>
        <row r="95">
          <cell r="A95" t="str">
            <v>E9103</v>
          </cell>
          <cell r="B95" t="str">
            <v>Extrusora para meio-fio de concreto - 10,44 kW</v>
          </cell>
          <cell r="C95">
            <v>32.530700000000003</v>
          </cell>
          <cell r="D95">
            <v>25.338000000000001</v>
          </cell>
          <cell r="E95">
            <v>30.342300000000002</v>
          </cell>
          <cell r="F95">
            <v>23.1496</v>
          </cell>
        </row>
        <row r="96">
          <cell r="A96" t="str">
            <v>E9104</v>
          </cell>
          <cell r="B96" t="str">
            <v>Embarcação empurradora multipropósito - 2 x 150 HP</v>
          </cell>
          <cell r="C96">
            <v>359.68779999999998</v>
          </cell>
          <cell r="D96">
            <v>158.7379</v>
          </cell>
          <cell r="E96">
            <v>343.32159999999999</v>
          </cell>
          <cell r="F96">
            <v>142.3717</v>
          </cell>
        </row>
        <row r="97">
          <cell r="A97" t="str">
            <v>E9105</v>
          </cell>
          <cell r="B97" t="str">
            <v>Embarcação empurradora multipropósito - 2 x 250 HP</v>
          </cell>
          <cell r="C97">
            <v>513.25310000000002</v>
          </cell>
          <cell r="D97">
            <v>185.36259999999999</v>
          </cell>
          <cell r="E97">
            <v>496.88690000000003</v>
          </cell>
          <cell r="F97">
            <v>168.99639999999999</v>
          </cell>
        </row>
        <row r="98">
          <cell r="A98" t="str">
            <v>E9106</v>
          </cell>
          <cell r="B98" t="str">
            <v>Balsa de convés com capacidade de 200 t</v>
          </cell>
          <cell r="C98">
            <v>37.022500000000001</v>
          </cell>
          <cell r="D98">
            <v>28.145900000000001</v>
          </cell>
          <cell r="E98">
            <v>34.453200000000002</v>
          </cell>
          <cell r="F98">
            <v>25.576599999999999</v>
          </cell>
        </row>
        <row r="99">
          <cell r="A99" t="str">
            <v>E9107</v>
          </cell>
          <cell r="B99" t="str">
            <v>Compactador manual com soquete vibratório - 3 HP</v>
          </cell>
          <cell r="C99">
            <v>4.0955000000000004</v>
          </cell>
          <cell r="D99">
            <v>0.59060000000000001</v>
          </cell>
          <cell r="E99">
            <v>4.0955000000000004</v>
          </cell>
          <cell r="F99">
            <v>0.59060000000000001</v>
          </cell>
        </row>
        <row r="100">
          <cell r="A100" t="str">
            <v>E9108</v>
          </cell>
          <cell r="B100" t="str">
            <v>Soldadora de trilho por caldeamento na via - 400 kW</v>
          </cell>
          <cell r="C100">
            <v>593.04480000000001</v>
          </cell>
          <cell r="D100">
            <v>301.18650000000002</v>
          </cell>
          <cell r="E100">
            <v>585.01800000000003</v>
          </cell>
          <cell r="F100">
            <v>293.15969999999999</v>
          </cell>
        </row>
        <row r="101">
          <cell r="A101" t="str">
            <v>E9110</v>
          </cell>
          <cell r="B101" t="str">
            <v>Escavadeira hidráulica sobre esteira para rocha com caçamba com capacidade de 1,5 m³ - 110 kW</v>
          </cell>
          <cell r="C101">
            <v>211.4273</v>
          </cell>
          <cell r="D101">
            <v>94.324200000000005</v>
          </cell>
          <cell r="E101">
            <v>208.547</v>
          </cell>
          <cell r="F101">
            <v>91.443899999999999</v>
          </cell>
        </row>
        <row r="102">
          <cell r="A102" t="str">
            <v>E9111</v>
          </cell>
          <cell r="B102" t="str">
            <v>Jateador abrasivo úmido com capacidade de 200 kg de abrasivo</v>
          </cell>
          <cell r="C102">
            <v>54.7393</v>
          </cell>
          <cell r="D102">
            <v>39.833599999999997</v>
          </cell>
          <cell r="E102">
            <v>52.550899999999999</v>
          </cell>
          <cell r="F102">
            <v>37.645200000000003</v>
          </cell>
        </row>
        <row r="103">
          <cell r="A103" t="str">
            <v>E9112</v>
          </cell>
          <cell r="B103" t="str">
            <v>Sinalizador direcional móvel, LED, com banco fotovoltaico de energia e montado em chassi com engate</v>
          </cell>
          <cell r="C103">
            <v>3.3195999999999999</v>
          </cell>
          <cell r="D103">
            <v>2.2690999999999999</v>
          </cell>
          <cell r="E103">
            <v>3.3195999999999999</v>
          </cell>
          <cell r="F103">
            <v>2.2690999999999999</v>
          </cell>
        </row>
        <row r="104">
          <cell r="A104" t="str">
            <v>E9113</v>
          </cell>
          <cell r="B104" t="str">
            <v>Painel de mensagem variável PMV portátil móvel, LED, com energia solar e montado em chassi sobre rodas</v>
          </cell>
          <cell r="C104">
            <v>21.5474</v>
          </cell>
          <cell r="D104">
            <v>14.7286</v>
          </cell>
          <cell r="E104">
            <v>21.5474</v>
          </cell>
          <cell r="F104">
            <v>14.7286</v>
          </cell>
        </row>
        <row r="105">
          <cell r="A105" t="str">
            <v>E9116</v>
          </cell>
          <cell r="B105" t="str">
            <v>Semáforo móvel com 3 lentes e bateria - D = 200 mm</v>
          </cell>
          <cell r="C105">
            <v>0.59660000000000002</v>
          </cell>
          <cell r="D105">
            <v>0.4078</v>
          </cell>
          <cell r="E105">
            <v>0.59660000000000002</v>
          </cell>
          <cell r="F105">
            <v>0.4078</v>
          </cell>
        </row>
        <row r="106">
          <cell r="A106" t="str">
            <v>E9117</v>
          </cell>
          <cell r="B106" t="str">
            <v>Carregadeira de pneus para rocha com capacidade de 2,9 m³ - 96 kW</v>
          </cell>
          <cell r="C106">
            <v>191.80240000000001</v>
          </cell>
          <cell r="D106">
            <v>86.490200000000002</v>
          </cell>
          <cell r="E106">
            <v>188.9221</v>
          </cell>
          <cell r="F106">
            <v>83.609899999999996</v>
          </cell>
        </row>
        <row r="107">
          <cell r="A107" t="str">
            <v>E9118</v>
          </cell>
          <cell r="B107" t="str">
            <v>Cortadora de pavimento com disco diamantado de 450 a 1.500 mm - 74 kW</v>
          </cell>
          <cell r="C107">
            <v>114.9802</v>
          </cell>
          <cell r="D107">
            <v>54.550800000000002</v>
          </cell>
          <cell r="E107">
            <v>112.79179999999999</v>
          </cell>
          <cell r="F107">
            <v>52.362400000000001</v>
          </cell>
        </row>
        <row r="108">
          <cell r="A108" t="str">
            <v>E9119</v>
          </cell>
          <cell r="B108" t="str">
            <v>Carregadeira compacta com valetadeira para escavação até a profundidade de 1.575 mm - 55,4 kW</v>
          </cell>
          <cell r="C108">
            <v>117.28879999999999</v>
          </cell>
          <cell r="D108">
            <v>53.854199999999999</v>
          </cell>
          <cell r="E108">
            <v>114.4085</v>
          </cell>
          <cell r="F108">
            <v>50.9739</v>
          </cell>
        </row>
        <row r="109">
          <cell r="A109" t="str">
            <v>E9120</v>
          </cell>
          <cell r="B109" t="str">
            <v>Equipamento de cravação sobre esteira para geodreno com haste para profundidade de até 20 m - 200 kW</v>
          </cell>
          <cell r="C109">
            <v>164.35059999999999</v>
          </cell>
          <cell r="D109">
            <v>57.146799999999999</v>
          </cell>
          <cell r="E109">
            <v>162.16220000000001</v>
          </cell>
          <cell r="F109">
            <v>54.958399999999997</v>
          </cell>
        </row>
        <row r="110">
          <cell r="A110" t="str">
            <v>E9121</v>
          </cell>
          <cell r="B110" t="str">
            <v>Plataforma elevatória articulada elétrica com alcance de 6 m com capacidade de 500 kg - 1,5 kW</v>
          </cell>
          <cell r="C110">
            <v>43.758400000000002</v>
          </cell>
          <cell r="D110">
            <v>34.117899999999999</v>
          </cell>
          <cell r="E110">
            <v>41.57</v>
          </cell>
          <cell r="F110">
            <v>31.929500000000001</v>
          </cell>
        </row>
        <row r="111">
          <cell r="A111" t="str">
            <v>E9122</v>
          </cell>
          <cell r="B111" t="str">
            <v>Perfuratriz tipo Bottom Feed para coluna de brita - 194 kW</v>
          </cell>
          <cell r="C111">
            <v>640.32929999999999</v>
          </cell>
          <cell r="D111">
            <v>336.33260000000001</v>
          </cell>
          <cell r="E111">
            <v>637.44899999999996</v>
          </cell>
          <cell r="F111">
            <v>333.45229999999998</v>
          </cell>
        </row>
        <row r="112">
          <cell r="A112" t="str">
            <v>E9125</v>
          </cell>
          <cell r="B112" t="str">
            <v>Van furgão - 93 kW</v>
          </cell>
          <cell r="C112">
            <v>47.551699999999997</v>
          </cell>
          <cell r="D112">
            <v>29.598299999999998</v>
          </cell>
          <cell r="E112">
            <v>45.086599999999997</v>
          </cell>
          <cell r="F112">
            <v>27.133199999999999</v>
          </cell>
        </row>
        <row r="113">
          <cell r="A113" t="str">
            <v>E9126</v>
          </cell>
          <cell r="B113" t="str">
            <v>Draga backhoe com capacidade de 7 m³ - 1.000 kW</v>
          </cell>
          <cell r="C113">
            <v>3476.9609999999998</v>
          </cell>
          <cell r="D113">
            <v>1294.0606</v>
          </cell>
          <cell r="E113">
            <v>3467.1334999999999</v>
          </cell>
          <cell r="F113">
            <v>1284.2330999999999</v>
          </cell>
        </row>
        <row r="114">
          <cell r="A114" t="str">
            <v>E9127</v>
          </cell>
          <cell r="B114" t="str">
            <v>Escavadeira hidráulica com martelo hidráulico de 500 kg - 103 kW</v>
          </cell>
          <cell r="C114">
            <v>265.41329999999999</v>
          </cell>
          <cell r="D114">
            <v>122.569</v>
          </cell>
          <cell r="E114">
            <v>262.53300000000002</v>
          </cell>
          <cell r="F114">
            <v>119.6887</v>
          </cell>
        </row>
        <row r="115">
          <cell r="A115" t="str">
            <v>E9134</v>
          </cell>
          <cell r="B115" t="str">
            <v>Miniônibus - 111 kW</v>
          </cell>
          <cell r="C115">
            <v>129.8646</v>
          </cell>
          <cell r="D115">
            <v>45.721400000000003</v>
          </cell>
          <cell r="E115">
            <v>127.25830000000001</v>
          </cell>
          <cell r="F115">
            <v>43.115099999999998</v>
          </cell>
        </row>
        <row r="116">
          <cell r="A116" t="str">
            <v>E9141</v>
          </cell>
          <cell r="B116" t="str">
            <v>Rebarbador hidráulico com bomba manual com capacidade de força de 9.000 kgf</v>
          </cell>
          <cell r="C116">
            <v>9.6561000000000003</v>
          </cell>
          <cell r="D116">
            <v>6.3939000000000004</v>
          </cell>
          <cell r="E116">
            <v>9.6561000000000003</v>
          </cell>
          <cell r="F116">
            <v>6.3939000000000004</v>
          </cell>
        </row>
        <row r="117">
          <cell r="A117" t="str">
            <v>E9142</v>
          </cell>
          <cell r="B117" t="str">
            <v>Máquina de alívio de tensões em trilhos Rail Knocker 48 batidas/min</v>
          </cell>
          <cell r="C117">
            <v>26.357299999999999</v>
          </cell>
          <cell r="D117">
            <v>14.0053</v>
          </cell>
          <cell r="E117">
            <v>26.357299999999999</v>
          </cell>
          <cell r="F117">
            <v>14.0053</v>
          </cell>
        </row>
        <row r="118">
          <cell r="A118" t="str">
            <v>E9143</v>
          </cell>
          <cell r="B118" t="str">
            <v>Máquina liberadora de tensão para o processo de soldagem Rail Tensor THR 542</v>
          </cell>
          <cell r="C118">
            <v>11.7662</v>
          </cell>
          <cell r="D118">
            <v>7.7911000000000001</v>
          </cell>
          <cell r="E118">
            <v>11.7662</v>
          </cell>
          <cell r="F118">
            <v>7.7911000000000001</v>
          </cell>
        </row>
        <row r="119">
          <cell r="A119" t="str">
            <v>E9144</v>
          </cell>
          <cell r="B119" t="str">
            <v>Pórtico metálico com talha com capacidade de 5 t</v>
          </cell>
          <cell r="C119">
            <v>31.9087</v>
          </cell>
          <cell r="D119">
            <v>28.852900000000002</v>
          </cell>
          <cell r="E119">
            <v>29.720300000000002</v>
          </cell>
          <cell r="F119">
            <v>26.6645</v>
          </cell>
        </row>
        <row r="120">
          <cell r="A120" t="str">
            <v>E9148</v>
          </cell>
          <cell r="B120" t="str">
            <v>Macaco de protensão de fios com bomba de 5 CV</v>
          </cell>
          <cell r="C120">
            <v>44.953899999999997</v>
          </cell>
          <cell r="D120">
            <v>40.8613</v>
          </cell>
          <cell r="E120">
            <v>40.9405</v>
          </cell>
          <cell r="F120">
            <v>36.847900000000003</v>
          </cell>
        </row>
        <row r="121">
          <cell r="A121" t="str">
            <v>E9149</v>
          </cell>
          <cell r="B121" t="str">
            <v>Máquina de aplicação e extração de grampo elástico tipo pandrol - 6,7 kW</v>
          </cell>
          <cell r="C121">
            <v>42.383000000000003</v>
          </cell>
          <cell r="D121">
            <v>19.333400000000001</v>
          </cell>
          <cell r="E121">
            <v>42.383000000000003</v>
          </cell>
          <cell r="F121">
            <v>19.333400000000001</v>
          </cell>
        </row>
        <row r="122">
          <cell r="A122" t="str">
            <v>E9151</v>
          </cell>
          <cell r="B122" t="str">
            <v>Britador de mandíbulas móvel, sem peneira, com capacidade de 140 m³/h – 170 kW</v>
          </cell>
          <cell r="C122">
            <v>494.20080000000002</v>
          </cell>
          <cell r="D122">
            <v>242.09569999999999</v>
          </cell>
          <cell r="E122">
            <v>490.18740000000003</v>
          </cell>
          <cell r="F122">
            <v>238.0823</v>
          </cell>
        </row>
        <row r="123">
          <cell r="A123" t="str">
            <v>E9154</v>
          </cell>
          <cell r="B123" t="str">
            <v>Equipamento para selagem com material asfáltico rebocável - 35 kW</v>
          </cell>
          <cell r="C123">
            <v>65.9495</v>
          </cell>
          <cell r="D123">
            <v>44.121099999999998</v>
          </cell>
          <cell r="E123">
            <v>63.761099999999999</v>
          </cell>
          <cell r="F123">
            <v>41.932699999999997</v>
          </cell>
        </row>
        <row r="124">
          <cell r="A124" t="str">
            <v>E9155</v>
          </cell>
          <cell r="B124" t="str">
            <v>Caldeira de asfalto rebocável com capacidade de 600 l</v>
          </cell>
          <cell r="C124">
            <v>7.3605</v>
          </cell>
          <cell r="D124">
            <v>4.0713999999999997</v>
          </cell>
          <cell r="E124">
            <v>7.3605</v>
          </cell>
          <cell r="F124">
            <v>4.0713999999999997</v>
          </cell>
        </row>
        <row r="125">
          <cell r="A125" t="str">
            <v>E9200</v>
          </cell>
          <cell r="B125" t="str">
            <v>Carregadeira de pneus com capacidade de 3,3 m³ - 213 kW com periculosidade</v>
          </cell>
          <cell r="C125">
            <v>257.67939999999999</v>
          </cell>
          <cell r="D125">
            <v>129.49180000000001</v>
          </cell>
          <cell r="E125">
            <v>253.94149999999999</v>
          </cell>
          <cell r="F125">
            <v>125.7539</v>
          </cell>
        </row>
        <row r="126">
          <cell r="A126" t="str">
            <v>E9203</v>
          </cell>
          <cell r="B126" t="str">
            <v>Escavadeira hidráulica com martelo hidráulico de 1.700 kg - 103 kW com periculosidade</v>
          </cell>
          <cell r="C126">
            <v>344.28489999999999</v>
          </cell>
          <cell r="D126">
            <v>164.0137</v>
          </cell>
          <cell r="E126">
            <v>340.54700000000003</v>
          </cell>
          <cell r="F126">
            <v>160.2758</v>
          </cell>
        </row>
        <row r="127">
          <cell r="A127" t="str">
            <v>E9204</v>
          </cell>
          <cell r="B127" t="str">
            <v>Perfuratriz sobre esteiras - 145 kW com periculosidade</v>
          </cell>
          <cell r="C127">
            <v>378.31200000000001</v>
          </cell>
          <cell r="D127">
            <v>188.9804</v>
          </cell>
          <cell r="E127">
            <v>374.57409999999999</v>
          </cell>
          <cell r="F127">
            <v>185.24250000000001</v>
          </cell>
        </row>
        <row r="128">
          <cell r="A128" t="str">
            <v>E9205</v>
          </cell>
          <cell r="B128" t="str">
            <v>Equipamento de corte a plasma CNC - 12.000 x 5.500 mm - 19,5 kW</v>
          </cell>
          <cell r="C128">
            <v>121.66</v>
          </cell>
          <cell r="D128">
            <v>75.459999999999994</v>
          </cell>
          <cell r="E128">
            <v>121.66</v>
          </cell>
          <cell r="F128">
            <v>75.459999999999994</v>
          </cell>
        </row>
        <row r="129">
          <cell r="A129" t="str">
            <v>E9206</v>
          </cell>
          <cell r="B129" t="str">
            <v>Equipamento de solda MIG automática com acessórios - 14,6 kVA</v>
          </cell>
          <cell r="C129">
            <v>6.2487000000000004</v>
          </cell>
          <cell r="D129">
            <v>3.4403000000000001</v>
          </cell>
          <cell r="E129">
            <v>6.2487000000000004</v>
          </cell>
          <cell r="F129">
            <v>3.4403000000000001</v>
          </cell>
        </row>
        <row r="130">
          <cell r="A130" t="str">
            <v>E9207</v>
          </cell>
          <cell r="B130" t="str">
            <v>Máquina retificadora de solda elétrica 425 A - 18,7 kW</v>
          </cell>
          <cell r="C130">
            <v>0.54220000000000002</v>
          </cell>
          <cell r="D130">
            <v>0.29849999999999999</v>
          </cell>
          <cell r="E130">
            <v>0.54220000000000002</v>
          </cell>
          <cell r="F130">
            <v>0.29849999999999999</v>
          </cell>
        </row>
        <row r="131">
          <cell r="A131" t="str">
            <v>E9209</v>
          </cell>
          <cell r="B131" t="str">
            <v>Martelete perfurador/rompedor a ar comprimido de 25 kg para rocha com insalubridade</v>
          </cell>
          <cell r="C131">
            <v>28.5686</v>
          </cell>
          <cell r="D131">
            <v>27.324000000000002</v>
          </cell>
          <cell r="E131">
            <v>25.867999999999999</v>
          </cell>
          <cell r="F131">
            <v>24.6234</v>
          </cell>
        </row>
        <row r="132">
          <cell r="A132" t="str">
            <v>E9213</v>
          </cell>
          <cell r="B132" t="str">
            <v>Jumbo eletro-hidráulico com 3 braços - 233 kW com periculosidade</v>
          </cell>
          <cell r="C132">
            <v>1434.1754000000001</v>
          </cell>
          <cell r="D132">
            <v>667.91989999999998</v>
          </cell>
          <cell r="E132">
            <v>1428.9645</v>
          </cell>
          <cell r="F132">
            <v>662.70899999999995</v>
          </cell>
        </row>
        <row r="133">
          <cell r="A133" t="str">
            <v>E9251</v>
          </cell>
          <cell r="B133" t="str">
            <v>Fonte de plasma para corte manual - 65A - 15 kW</v>
          </cell>
          <cell r="C133">
            <v>3.6787999999999998</v>
          </cell>
          <cell r="D133">
            <v>2.0253999999999999</v>
          </cell>
          <cell r="E133">
            <v>3.6787999999999998</v>
          </cell>
          <cell r="F133">
            <v>2.0253999999999999</v>
          </cell>
        </row>
        <row r="134">
          <cell r="A134" t="str">
            <v>E9252</v>
          </cell>
          <cell r="B134" t="str">
            <v>Serra de esquadria com braço telescópico - D = 10" - 1,8 kW</v>
          </cell>
          <cell r="C134">
            <v>0.44359999999999999</v>
          </cell>
          <cell r="D134">
            <v>0.30320000000000003</v>
          </cell>
          <cell r="E134">
            <v>0.44359999999999999</v>
          </cell>
          <cell r="F134">
            <v>0.30320000000000003</v>
          </cell>
        </row>
        <row r="135">
          <cell r="A135" t="str">
            <v>E9253</v>
          </cell>
          <cell r="B135" t="str">
            <v>Rebordeadeira diâmetro máximo 3m - 4,85 kW</v>
          </cell>
          <cell r="C135">
            <v>4.0534999999999997</v>
          </cell>
          <cell r="D135">
            <v>2.5030000000000001</v>
          </cell>
          <cell r="E135">
            <v>4.0534999999999997</v>
          </cell>
          <cell r="F135">
            <v>2.5030000000000001</v>
          </cell>
        </row>
        <row r="136">
          <cell r="A136" t="str">
            <v>E9254</v>
          </cell>
          <cell r="B136" t="str">
            <v>Dobradeira viradeira manual comprimento máximo de dobra de até 2.000 mm</v>
          </cell>
          <cell r="C136">
            <v>0.88</v>
          </cell>
          <cell r="D136">
            <v>0.54339999999999999</v>
          </cell>
          <cell r="E136">
            <v>0.88</v>
          </cell>
          <cell r="F136">
            <v>0.54339999999999999</v>
          </cell>
        </row>
        <row r="137">
          <cell r="A137" t="str">
            <v>E9255</v>
          </cell>
          <cell r="B137" t="str">
            <v>Fonte de plasma para corte manual - 45A - 10 kW</v>
          </cell>
          <cell r="C137">
            <v>2.5714000000000001</v>
          </cell>
          <cell r="D137">
            <v>1.4157</v>
          </cell>
          <cell r="E137">
            <v>2.5714000000000001</v>
          </cell>
          <cell r="F137">
            <v>1.4157</v>
          </cell>
        </row>
        <row r="138">
          <cell r="A138" t="str">
            <v>E9500</v>
          </cell>
          <cell r="B138" t="str">
            <v>Vagão gôndola com capacidade de 100 t</v>
          </cell>
          <cell r="C138">
            <v>13.9948</v>
          </cell>
          <cell r="D138">
            <v>10.7096</v>
          </cell>
          <cell r="E138">
            <v>13.9948</v>
          </cell>
          <cell r="F138">
            <v>10.7096</v>
          </cell>
        </row>
        <row r="139">
          <cell r="A139" t="str">
            <v>E9501</v>
          </cell>
          <cell r="B139" t="str">
            <v>Ventilador axial para ventilação forçada - 30 kW</v>
          </cell>
          <cell r="C139">
            <v>44.046999999999997</v>
          </cell>
          <cell r="D139">
            <v>28.315899999999999</v>
          </cell>
          <cell r="E139">
            <v>44.046999999999997</v>
          </cell>
          <cell r="F139">
            <v>28.315899999999999</v>
          </cell>
        </row>
        <row r="140">
          <cell r="A140" t="str">
            <v>E9502</v>
          </cell>
          <cell r="B140" t="str">
            <v>Bate-estaca de gravidade para 3,5 a 4,0 t - 119 kW</v>
          </cell>
          <cell r="C140">
            <v>186.90440000000001</v>
          </cell>
          <cell r="D140">
            <v>98.572100000000006</v>
          </cell>
          <cell r="E140">
            <v>184.0241</v>
          </cell>
          <cell r="F140">
            <v>95.691800000000001</v>
          </cell>
        </row>
        <row r="141">
          <cell r="A141" t="str">
            <v>E9503</v>
          </cell>
          <cell r="B141" t="str">
            <v>Guilhotina hidráulica 16 x 6.100 mm - 40 CV</v>
          </cell>
          <cell r="C141">
            <v>95.001400000000004</v>
          </cell>
          <cell r="D141">
            <v>67.057000000000002</v>
          </cell>
          <cell r="E141">
            <v>92.813000000000002</v>
          </cell>
          <cell r="F141">
            <v>64.868600000000001</v>
          </cell>
        </row>
        <row r="142">
          <cell r="A142" t="str">
            <v>E9505</v>
          </cell>
          <cell r="B142" t="str">
            <v>Prensa dobradeira capacidade 320 t - comprimento até 3.100 mm - 30 kW</v>
          </cell>
          <cell r="C142">
            <v>63.348700000000001</v>
          </cell>
          <cell r="D142">
            <v>47.511899999999997</v>
          </cell>
          <cell r="E142">
            <v>61.160299999999999</v>
          </cell>
          <cell r="F142">
            <v>45.323500000000003</v>
          </cell>
        </row>
        <row r="143">
          <cell r="A143" t="str">
            <v>E9507</v>
          </cell>
          <cell r="B143" t="str">
            <v>Computador, plotter de recorte e software</v>
          </cell>
          <cell r="C143">
            <v>8.7278000000000002</v>
          </cell>
          <cell r="D143">
            <v>5.4953000000000003</v>
          </cell>
          <cell r="E143">
            <v>8.7278000000000002</v>
          </cell>
          <cell r="F143">
            <v>5.4953000000000003</v>
          </cell>
        </row>
        <row r="144">
          <cell r="A144" t="str">
            <v>E9510</v>
          </cell>
          <cell r="B144" t="str">
            <v>Ventilador centrífugo baixa pressão com capacidade de 58 m³/min - 3,68 kW</v>
          </cell>
          <cell r="C144">
            <v>1.5224</v>
          </cell>
          <cell r="D144">
            <v>0.97870000000000001</v>
          </cell>
          <cell r="E144">
            <v>1.5224</v>
          </cell>
          <cell r="F144">
            <v>0.97870000000000001</v>
          </cell>
        </row>
        <row r="145">
          <cell r="A145" t="str">
            <v>E9511</v>
          </cell>
          <cell r="B145" t="str">
            <v>Carregadeira de pneus com capacidade de 3,3 m³ - 213 kW</v>
          </cell>
          <cell r="C145">
            <v>251.22900000000001</v>
          </cell>
          <cell r="D145">
            <v>123.0414</v>
          </cell>
          <cell r="E145">
            <v>248.34870000000001</v>
          </cell>
          <cell r="F145">
            <v>120.1611</v>
          </cell>
        </row>
        <row r="146">
          <cell r="A146" t="str">
            <v>E9512</v>
          </cell>
          <cell r="B146" t="str">
            <v>Veículo leve - 53 kW</v>
          </cell>
          <cell r="C146">
            <v>48.8309</v>
          </cell>
          <cell r="D146">
            <v>27.705100000000002</v>
          </cell>
          <cell r="E146">
            <v>46.3658</v>
          </cell>
          <cell r="F146">
            <v>25.24</v>
          </cell>
        </row>
        <row r="147">
          <cell r="A147" t="str">
            <v>E9513</v>
          </cell>
          <cell r="B147" t="str">
            <v>Compressor de ar portátil de 340 PCM - 81 kW</v>
          </cell>
          <cell r="C147">
            <v>66.342299999999994</v>
          </cell>
          <cell r="D147">
            <v>13.612500000000001</v>
          </cell>
          <cell r="E147">
            <v>66.342299999999994</v>
          </cell>
          <cell r="F147">
            <v>13.612500000000001</v>
          </cell>
        </row>
        <row r="148">
          <cell r="A148" t="str">
            <v>E9514</v>
          </cell>
          <cell r="B148" t="str">
            <v>Distribuidor de agregados autopropelido - 130 kW</v>
          </cell>
          <cell r="C148">
            <v>172.18780000000001</v>
          </cell>
          <cell r="D148">
            <v>68.865399999999994</v>
          </cell>
          <cell r="E148">
            <v>169.3075</v>
          </cell>
          <cell r="F148">
            <v>65.985100000000003</v>
          </cell>
        </row>
        <row r="149">
          <cell r="A149" t="str">
            <v>E9515</v>
          </cell>
          <cell r="B149" t="str">
            <v>Escavadeira hidráulica sobre esteira com caçamba com capacidade de 1,5 m³ - 110 kW</v>
          </cell>
          <cell r="C149">
            <v>191.32169999999999</v>
          </cell>
          <cell r="D149">
            <v>94.324200000000005</v>
          </cell>
          <cell r="E149">
            <v>188.44139999999999</v>
          </cell>
          <cell r="F149">
            <v>91.443899999999999</v>
          </cell>
        </row>
        <row r="150">
          <cell r="A150" t="str">
            <v>E9516</v>
          </cell>
          <cell r="B150" t="str">
            <v>Perfuratriz hidráulica sobre esteiras - 300 kW</v>
          </cell>
          <cell r="C150">
            <v>704.59849999999994</v>
          </cell>
          <cell r="D150">
            <v>354.17689999999999</v>
          </cell>
          <cell r="E150">
            <v>701.71820000000002</v>
          </cell>
          <cell r="F150">
            <v>351.29660000000001</v>
          </cell>
        </row>
        <row r="151">
          <cell r="A151" t="str">
            <v>E9517</v>
          </cell>
          <cell r="B151" t="str">
            <v>Compressor de ar portátil de 912 PCM - 242 kW</v>
          </cell>
          <cell r="C151">
            <v>182.75790000000001</v>
          </cell>
          <cell r="D151">
            <v>32.048299999999998</v>
          </cell>
          <cell r="E151">
            <v>182.75790000000001</v>
          </cell>
          <cell r="F151">
            <v>32.048299999999998</v>
          </cell>
        </row>
        <row r="152">
          <cell r="A152" t="str">
            <v>E9518</v>
          </cell>
          <cell r="B152" t="str">
            <v>Grade de 24 discos rebocável de 24"</v>
          </cell>
          <cell r="C152">
            <v>2.4129</v>
          </cell>
          <cell r="D152">
            <v>1.6773</v>
          </cell>
          <cell r="E152">
            <v>2.4129</v>
          </cell>
          <cell r="F152">
            <v>1.6773</v>
          </cell>
        </row>
        <row r="153">
          <cell r="A153" t="str">
            <v>E9519</v>
          </cell>
          <cell r="B153" t="str">
            <v>Betoneira com motor a gasolina com capacidade de 600 l - 10 kW</v>
          </cell>
          <cell r="C153">
            <v>37.950600000000001</v>
          </cell>
          <cell r="D153">
            <v>23.4636</v>
          </cell>
          <cell r="E153">
            <v>35.7622</v>
          </cell>
          <cell r="F153">
            <v>21.275200000000002</v>
          </cell>
        </row>
        <row r="154">
          <cell r="A154" t="str">
            <v>E9521</v>
          </cell>
          <cell r="B154" t="str">
            <v>Grupo gerador - 2,5/3 kVA</v>
          </cell>
          <cell r="C154">
            <v>2.6829000000000001</v>
          </cell>
          <cell r="D154">
            <v>0.1734</v>
          </cell>
          <cell r="E154">
            <v>2.6829000000000001</v>
          </cell>
          <cell r="F154">
            <v>0.1734</v>
          </cell>
        </row>
        <row r="155">
          <cell r="A155" t="str">
            <v>E9522</v>
          </cell>
          <cell r="B155" t="str">
            <v>Caldeira de asfalto rebocável com capacidade de 1.500 l - 6,5 kW</v>
          </cell>
          <cell r="C155">
            <v>12.125500000000001</v>
          </cell>
          <cell r="D155">
            <v>7.4047999999999998</v>
          </cell>
          <cell r="E155">
            <v>12.125500000000001</v>
          </cell>
          <cell r="F155">
            <v>7.4047999999999998</v>
          </cell>
        </row>
        <row r="156">
          <cell r="A156" t="str">
            <v>E9523</v>
          </cell>
          <cell r="B156" t="str">
            <v>Motoscraper - 304 kW</v>
          </cell>
          <cell r="C156">
            <v>673.31039999999996</v>
          </cell>
          <cell r="D156">
            <v>299.3494</v>
          </cell>
          <cell r="E156">
            <v>670.43010000000004</v>
          </cell>
          <cell r="F156">
            <v>296.46910000000003</v>
          </cell>
        </row>
        <row r="157">
          <cell r="A157" t="str">
            <v>E9524</v>
          </cell>
          <cell r="B157" t="str">
            <v>Motoniveladora - 93 kW</v>
          </cell>
          <cell r="C157">
            <v>161.72389999999999</v>
          </cell>
          <cell r="D157">
            <v>74.188999999999993</v>
          </cell>
          <cell r="E157">
            <v>158.84360000000001</v>
          </cell>
          <cell r="F157">
            <v>71.308700000000002</v>
          </cell>
        </row>
        <row r="158">
          <cell r="A158" t="str">
            <v>E9525</v>
          </cell>
          <cell r="B158" t="str">
            <v>Ponte rolante capacidade 15 t - vão até 15 m - com acessórios - 20 kW</v>
          </cell>
          <cell r="C158">
            <v>96.324600000000004</v>
          </cell>
          <cell r="D158">
            <v>80.241500000000002</v>
          </cell>
          <cell r="E158">
            <v>91.947800000000001</v>
          </cell>
          <cell r="F158">
            <v>75.864699999999999</v>
          </cell>
        </row>
        <row r="159">
          <cell r="A159" t="str">
            <v>E9526</v>
          </cell>
          <cell r="B159" t="str">
            <v>Retroescavadeira de pneus - 58 kW</v>
          </cell>
          <cell r="C159">
            <v>87.614900000000006</v>
          </cell>
          <cell r="D159">
            <v>48.033000000000001</v>
          </cell>
          <cell r="E159">
            <v>84.7346</v>
          </cell>
          <cell r="F159">
            <v>45.152700000000003</v>
          </cell>
        </row>
        <row r="160">
          <cell r="A160" t="str">
            <v>E9527</v>
          </cell>
          <cell r="B160" t="str">
            <v>Martelete perfurador/rompedor a ar comprimido de 25 kg para rocha</v>
          </cell>
          <cell r="C160">
            <v>24.716000000000001</v>
          </cell>
          <cell r="D160">
            <v>23.471399999999999</v>
          </cell>
          <cell r="E160">
            <v>22.5276</v>
          </cell>
          <cell r="F160">
            <v>21.283000000000001</v>
          </cell>
        </row>
        <row r="161">
          <cell r="A161" t="str">
            <v>E9528</v>
          </cell>
          <cell r="B161" t="str">
            <v>Empilhadeira a diesel com capacidade de 4 t - 60 kW</v>
          </cell>
          <cell r="C161">
            <v>83.299499999999995</v>
          </cell>
          <cell r="D161">
            <v>41.742800000000003</v>
          </cell>
          <cell r="E161">
            <v>81.111099999999993</v>
          </cell>
          <cell r="F161">
            <v>39.554400000000001</v>
          </cell>
        </row>
        <row r="162">
          <cell r="A162" t="str">
            <v>E9529</v>
          </cell>
          <cell r="B162" t="str">
            <v>Jateadora com mesa transportadora de rolos de 3.200 x 600 x 1.300 mm - 22 kW</v>
          </cell>
          <cell r="C162">
            <v>325.2808</v>
          </cell>
          <cell r="D162">
            <v>212.2371</v>
          </cell>
          <cell r="E162">
            <v>323.0924</v>
          </cell>
          <cell r="F162">
            <v>210.0487</v>
          </cell>
        </row>
        <row r="163">
          <cell r="A163" t="str">
            <v>E9530</v>
          </cell>
          <cell r="B163" t="str">
            <v>Rolo compactador liso autopropelido vibratório de 11 t - 97 kW</v>
          </cell>
          <cell r="C163">
            <v>133.81440000000001</v>
          </cell>
          <cell r="D163">
            <v>60.287199999999999</v>
          </cell>
          <cell r="E163">
            <v>130.9341</v>
          </cell>
          <cell r="F163">
            <v>57.4069</v>
          </cell>
        </row>
        <row r="164">
          <cell r="A164" t="str">
            <v>E9532</v>
          </cell>
          <cell r="B164" t="str">
            <v>Equipamento de solda MIG com acessórios - 14,6 kVA</v>
          </cell>
          <cell r="C164">
            <v>6.2487000000000004</v>
          </cell>
          <cell r="D164">
            <v>3.4403000000000001</v>
          </cell>
          <cell r="E164">
            <v>6.2487000000000004</v>
          </cell>
          <cell r="F164">
            <v>3.4403000000000001</v>
          </cell>
        </row>
        <row r="165">
          <cell r="A165" t="str">
            <v>E9535</v>
          </cell>
          <cell r="B165" t="str">
            <v>Serra circular com bancada - D = 30 cm - 4 kW</v>
          </cell>
          <cell r="C165">
            <v>22.473800000000001</v>
          </cell>
          <cell r="D165">
            <v>22.306999999999999</v>
          </cell>
          <cell r="E165">
            <v>20.285399999999999</v>
          </cell>
          <cell r="F165">
            <v>20.118600000000001</v>
          </cell>
        </row>
        <row r="166">
          <cell r="A166" t="str">
            <v>E9536</v>
          </cell>
          <cell r="B166" t="str">
            <v>Embarcação de apoio - 40 HP</v>
          </cell>
          <cell r="C166">
            <v>78.376499999999993</v>
          </cell>
          <cell r="D166">
            <v>30.556100000000001</v>
          </cell>
          <cell r="E166">
            <v>74.124200000000002</v>
          </cell>
          <cell r="F166">
            <v>26.303799999999999</v>
          </cell>
        </row>
        <row r="167">
          <cell r="A167" t="str">
            <v>E9537</v>
          </cell>
          <cell r="B167" t="str">
            <v>Carregadeira de pneus com capacidade de 1,72 m³ - 113 kW</v>
          </cell>
          <cell r="C167">
            <v>109.47790000000001</v>
          </cell>
          <cell r="D167">
            <v>57.6648</v>
          </cell>
          <cell r="E167">
            <v>106.5976</v>
          </cell>
          <cell r="F167">
            <v>54.784500000000001</v>
          </cell>
        </row>
        <row r="168">
          <cell r="A168" t="str">
            <v>E9538</v>
          </cell>
          <cell r="B168" t="str">
            <v>Conjunto vibratório para meio tubo de concreto com encaixe PB e 3 jogos de fôrmas - D = 30 cm - 2,2 kW</v>
          </cell>
          <cell r="C168">
            <v>3.4977</v>
          </cell>
          <cell r="D168">
            <v>2.1695000000000002</v>
          </cell>
          <cell r="E168">
            <v>3.4977</v>
          </cell>
          <cell r="F168">
            <v>2.1695000000000002</v>
          </cell>
        </row>
        <row r="169">
          <cell r="A169" t="str">
            <v>E9539</v>
          </cell>
          <cell r="B169" t="str">
            <v>Equipamento de batimetria monofeixe</v>
          </cell>
          <cell r="C169">
            <v>37.172400000000003</v>
          </cell>
          <cell r="D169">
            <v>32.551000000000002</v>
          </cell>
          <cell r="E169">
            <v>34.048099999999998</v>
          </cell>
          <cell r="F169">
            <v>29.4267</v>
          </cell>
        </row>
        <row r="170">
          <cell r="A170" t="str">
            <v>E9540</v>
          </cell>
          <cell r="B170" t="str">
            <v>Trator de esteiras com lâmina - 112 kW</v>
          </cell>
          <cell r="C170">
            <v>169.70070000000001</v>
          </cell>
          <cell r="D170">
            <v>74.541499999999999</v>
          </cell>
          <cell r="E170">
            <v>166.82040000000001</v>
          </cell>
          <cell r="F170">
            <v>71.661199999999994</v>
          </cell>
        </row>
        <row r="171">
          <cell r="A171" t="str">
            <v>E9541</v>
          </cell>
          <cell r="B171" t="str">
            <v>Trator de esteiras com lâmina - 259 kW</v>
          </cell>
          <cell r="C171">
            <v>398.82229999999998</v>
          </cell>
          <cell r="D171">
            <v>157.7559</v>
          </cell>
          <cell r="E171">
            <v>395.94200000000001</v>
          </cell>
          <cell r="F171">
            <v>154.87559999999999</v>
          </cell>
        </row>
        <row r="172">
          <cell r="A172" t="str">
            <v>E9544</v>
          </cell>
          <cell r="B172" t="str">
            <v>Vassoura mecânica rebocável</v>
          </cell>
          <cell r="C172">
            <v>5.9161999999999999</v>
          </cell>
          <cell r="D172">
            <v>3.8033000000000001</v>
          </cell>
          <cell r="E172">
            <v>5.9161999999999999</v>
          </cell>
          <cell r="F172">
            <v>3.8033000000000001</v>
          </cell>
        </row>
        <row r="173">
          <cell r="A173" t="str">
            <v>E9545</v>
          </cell>
          <cell r="B173" t="str">
            <v>Vibroacabadora de asfalto sobre esteiras - 82 kW</v>
          </cell>
          <cell r="C173">
            <v>202.95859999999999</v>
          </cell>
          <cell r="D173">
            <v>96.822900000000004</v>
          </cell>
          <cell r="E173">
            <v>198.9452</v>
          </cell>
          <cell r="F173">
            <v>92.8095</v>
          </cell>
        </row>
        <row r="174">
          <cell r="A174" t="str">
            <v>E9547</v>
          </cell>
          <cell r="B174" t="str">
            <v>Máquina para solda elétrica - 9,2 kW</v>
          </cell>
          <cell r="C174">
            <v>8.2299999999999998E-2</v>
          </cell>
          <cell r="D174">
            <v>4.53E-2</v>
          </cell>
          <cell r="E174">
            <v>8.2299999999999998E-2</v>
          </cell>
          <cell r="F174">
            <v>4.53E-2</v>
          </cell>
        </row>
        <row r="175">
          <cell r="A175" t="str">
            <v>E9548</v>
          </cell>
          <cell r="B175" t="str">
            <v>Bomba centrífuga com capacidade de 8,6 a 22 m³/h - 1,5 kW</v>
          </cell>
          <cell r="C175">
            <v>0.1764</v>
          </cell>
          <cell r="D175">
            <v>0.10290000000000001</v>
          </cell>
          <cell r="E175">
            <v>0.1764</v>
          </cell>
          <cell r="F175">
            <v>0.10290000000000001</v>
          </cell>
        </row>
        <row r="176">
          <cell r="A176" t="str">
            <v>E9551</v>
          </cell>
          <cell r="B176" t="str">
            <v>Obturador mecânico simples com extensão de 12 m</v>
          </cell>
          <cell r="C176">
            <v>0.97709999999999997</v>
          </cell>
          <cell r="D176">
            <v>0.66790000000000005</v>
          </cell>
          <cell r="E176">
            <v>0.97709999999999997</v>
          </cell>
          <cell r="F176">
            <v>0.66790000000000005</v>
          </cell>
        </row>
        <row r="177">
          <cell r="A177" t="str">
            <v>E9552</v>
          </cell>
          <cell r="B177" t="str">
            <v>Nível ótico</v>
          </cell>
          <cell r="C177">
            <v>1.3211999999999999</v>
          </cell>
          <cell r="D177">
            <v>0.87490000000000001</v>
          </cell>
          <cell r="E177">
            <v>1.3211999999999999</v>
          </cell>
          <cell r="F177">
            <v>0.87490000000000001</v>
          </cell>
        </row>
        <row r="178">
          <cell r="A178" t="str">
            <v>E9553</v>
          </cell>
          <cell r="B178" t="str">
            <v>Estação total eletrônica com precisão angular de 2", linear de 2 mm e alcance com 1 prisma de 3.000 m</v>
          </cell>
          <cell r="C178">
            <v>3.4706999999999999</v>
          </cell>
          <cell r="D178">
            <v>2.3723999999999998</v>
          </cell>
          <cell r="E178">
            <v>3.4706999999999999</v>
          </cell>
          <cell r="F178">
            <v>2.3723999999999998</v>
          </cell>
        </row>
        <row r="179">
          <cell r="A179" t="str">
            <v>E9556</v>
          </cell>
          <cell r="B179" t="str">
            <v>Compactador manual de placa vibratória - 3 kW</v>
          </cell>
          <cell r="C179">
            <v>6.5374999999999996</v>
          </cell>
          <cell r="D179">
            <v>1.3783000000000001</v>
          </cell>
          <cell r="E179">
            <v>6.5374999999999996</v>
          </cell>
          <cell r="F179">
            <v>1.3783000000000001</v>
          </cell>
        </row>
        <row r="180">
          <cell r="A180" t="str">
            <v>E9558</v>
          </cell>
          <cell r="B180" t="str">
            <v>Tanque de estocagem de asfalto com capacidade de 30.000 l</v>
          </cell>
          <cell r="C180">
            <v>15.329499999999999</v>
          </cell>
          <cell r="D180">
            <v>10.4475</v>
          </cell>
          <cell r="E180">
            <v>15.329499999999999</v>
          </cell>
          <cell r="F180">
            <v>10.4475</v>
          </cell>
        </row>
        <row r="181">
          <cell r="A181" t="str">
            <v>E9559</v>
          </cell>
          <cell r="B181" t="str">
            <v>Aquecedor de fluido térmico - 12 kW</v>
          </cell>
          <cell r="C181">
            <v>35.835900000000002</v>
          </cell>
          <cell r="D181">
            <v>20.063600000000001</v>
          </cell>
          <cell r="E181">
            <v>35.835900000000002</v>
          </cell>
          <cell r="F181">
            <v>20.063600000000001</v>
          </cell>
        </row>
        <row r="182">
          <cell r="A182" t="str">
            <v>E9560</v>
          </cell>
          <cell r="B182" t="str">
            <v>Ônibus com capacidade para 80 lugares - 175 kW</v>
          </cell>
          <cell r="C182">
            <v>192.52510000000001</v>
          </cell>
          <cell r="D182">
            <v>58.808599999999998</v>
          </cell>
          <cell r="E182">
            <v>189.9188</v>
          </cell>
          <cell r="F182">
            <v>56.202300000000001</v>
          </cell>
        </row>
        <row r="183">
          <cell r="A183" t="str">
            <v>E9561</v>
          </cell>
          <cell r="B183" t="str">
            <v>GPS geodésico de simples frequência (L1)</v>
          </cell>
          <cell r="C183">
            <v>3.7704</v>
          </cell>
          <cell r="D183">
            <v>2.4965999999999999</v>
          </cell>
          <cell r="E183">
            <v>3.7704</v>
          </cell>
          <cell r="F183">
            <v>2.4965999999999999</v>
          </cell>
        </row>
        <row r="184">
          <cell r="A184" t="str">
            <v>E9562</v>
          </cell>
          <cell r="B184" t="str">
            <v>GPS geodésico de dupla frequência (L1/L2)</v>
          </cell>
          <cell r="C184">
            <v>5.923</v>
          </cell>
          <cell r="D184">
            <v>3.9220000000000002</v>
          </cell>
          <cell r="E184">
            <v>5.923</v>
          </cell>
          <cell r="F184">
            <v>3.9220000000000002</v>
          </cell>
        </row>
        <row r="185">
          <cell r="A185" t="str">
            <v>E9563</v>
          </cell>
          <cell r="B185" t="str">
            <v>Perfuratriz hidráulica sobre esteiras com clamshell - 220 kW</v>
          </cell>
          <cell r="C185">
            <v>457.1438</v>
          </cell>
          <cell r="D185">
            <v>229.6934</v>
          </cell>
          <cell r="E185">
            <v>454.26350000000002</v>
          </cell>
          <cell r="F185">
            <v>226.81309999999999</v>
          </cell>
        </row>
        <row r="186">
          <cell r="A186" t="str">
            <v>E9565</v>
          </cell>
          <cell r="B186" t="str">
            <v>Trator de esteiras com escarificador - 259 kW</v>
          </cell>
          <cell r="C186">
            <v>400.3963</v>
          </cell>
          <cell r="D186">
            <v>158.5429</v>
          </cell>
          <cell r="E186">
            <v>397.51600000000002</v>
          </cell>
          <cell r="F186">
            <v>155.6626</v>
          </cell>
        </row>
        <row r="187">
          <cell r="A187" t="str">
            <v>E9566</v>
          </cell>
          <cell r="B187" t="str">
            <v>Guindaste sobre esteiras com clamshell de 1,9 m³ - 220 kW</v>
          </cell>
          <cell r="C187">
            <v>317.3836</v>
          </cell>
          <cell r="D187">
            <v>161.54259999999999</v>
          </cell>
          <cell r="E187">
            <v>313.37020000000001</v>
          </cell>
          <cell r="F187">
            <v>157.5292</v>
          </cell>
        </row>
        <row r="188">
          <cell r="A188" t="str">
            <v>E9567</v>
          </cell>
          <cell r="B188" t="str">
            <v>Fresadora de piso de concreto - 6,7 kW</v>
          </cell>
          <cell r="C188">
            <v>11.430099999999999</v>
          </cell>
          <cell r="D188">
            <v>1.2916000000000001</v>
          </cell>
          <cell r="E188">
            <v>11.430099999999999</v>
          </cell>
          <cell r="F188">
            <v>1.2916000000000001</v>
          </cell>
        </row>
        <row r="189">
          <cell r="A189" t="str">
            <v>E9568</v>
          </cell>
          <cell r="B189" t="str">
            <v>Furadeira de impacto de 12,5 mm - 0,8 kW</v>
          </cell>
          <cell r="C189">
            <v>0.13420000000000001</v>
          </cell>
          <cell r="D189">
            <v>8.8900000000000007E-2</v>
          </cell>
          <cell r="E189">
            <v>0.13420000000000001</v>
          </cell>
          <cell r="F189">
            <v>8.8900000000000007E-2</v>
          </cell>
        </row>
        <row r="190">
          <cell r="A190" t="str">
            <v>E9569</v>
          </cell>
          <cell r="B190" t="str">
            <v>Guindaste sobre esteiras com clamshell de 4,6 m³ - 403 kW</v>
          </cell>
          <cell r="C190">
            <v>268.06689999999998</v>
          </cell>
          <cell r="D190">
            <v>139.88489999999999</v>
          </cell>
          <cell r="E190">
            <v>260.0401</v>
          </cell>
          <cell r="F190">
            <v>131.85810000000001</v>
          </cell>
        </row>
        <row r="191">
          <cell r="A191" t="str">
            <v>E9574</v>
          </cell>
          <cell r="B191" t="str">
            <v>Perfuratriz sobre esteiras - 145 kW</v>
          </cell>
          <cell r="C191">
            <v>371.86160000000001</v>
          </cell>
          <cell r="D191">
            <v>182.53</v>
          </cell>
          <cell r="E191">
            <v>368.98129999999998</v>
          </cell>
          <cell r="F191">
            <v>179.6497</v>
          </cell>
        </row>
        <row r="192">
          <cell r="A192" t="str">
            <v>E9576</v>
          </cell>
          <cell r="B192" t="str">
            <v>Escavadeira hidráulica de longo alcance sobre esteiras - 103 kW</v>
          </cell>
          <cell r="C192">
            <v>166.52959999999999</v>
          </cell>
          <cell r="D192">
            <v>82.059899999999999</v>
          </cell>
          <cell r="E192">
            <v>163.64930000000001</v>
          </cell>
          <cell r="F192">
            <v>79.179599999999994</v>
          </cell>
        </row>
        <row r="193">
          <cell r="A193" t="str">
            <v>E9577</v>
          </cell>
          <cell r="B193" t="str">
            <v>Trator agrícola - 77 kW</v>
          </cell>
          <cell r="C193">
            <v>119.0502</v>
          </cell>
          <cell r="D193">
            <v>34.966099999999997</v>
          </cell>
          <cell r="E193">
            <v>116.8618</v>
          </cell>
          <cell r="F193">
            <v>32.777700000000003</v>
          </cell>
        </row>
        <row r="194">
          <cell r="A194" t="str">
            <v>E9578</v>
          </cell>
          <cell r="B194" t="str">
            <v>Conjunto vibratório para meio tubo de concreto com encaixe PB e 3 jogos de fôrmas - D = 40 cm - 2,2 kW</v>
          </cell>
          <cell r="C194">
            <v>3.6899000000000002</v>
          </cell>
          <cell r="D194">
            <v>2.2887</v>
          </cell>
          <cell r="E194">
            <v>3.6899000000000002</v>
          </cell>
          <cell r="F194">
            <v>2.2887</v>
          </cell>
        </row>
        <row r="195">
          <cell r="A195" t="str">
            <v>E9580</v>
          </cell>
          <cell r="B195" t="str">
            <v>Distribuidora/fresadora com controle de greide - 287 kW</v>
          </cell>
          <cell r="C195">
            <v>505.52030000000002</v>
          </cell>
          <cell r="D195">
            <v>184.4796</v>
          </cell>
          <cell r="E195">
            <v>501.50689999999997</v>
          </cell>
          <cell r="F195">
            <v>180.46619999999999</v>
          </cell>
        </row>
        <row r="196">
          <cell r="A196" t="str">
            <v>E9582</v>
          </cell>
          <cell r="B196" t="str">
            <v>Carregadeira de pneus com capacidade de 2,9 m³ - 96 kW</v>
          </cell>
          <cell r="C196">
            <v>141.9579</v>
          </cell>
          <cell r="D196">
            <v>68.289599999999993</v>
          </cell>
          <cell r="E196">
            <v>139.07759999999999</v>
          </cell>
          <cell r="F196">
            <v>65.409300000000002</v>
          </cell>
        </row>
        <row r="197">
          <cell r="A197" t="str">
            <v>E9583</v>
          </cell>
          <cell r="B197" t="str">
            <v>Distribuidor de agregados rebocável com capacidade de 1,9 m³</v>
          </cell>
          <cell r="C197">
            <v>7.7736000000000001</v>
          </cell>
          <cell r="D197">
            <v>4.9973000000000001</v>
          </cell>
          <cell r="E197">
            <v>7.7736000000000001</v>
          </cell>
          <cell r="F197">
            <v>4.9973000000000001</v>
          </cell>
        </row>
        <row r="198">
          <cell r="A198" t="str">
            <v>E9584</v>
          </cell>
          <cell r="B198" t="str">
            <v>Carregadeira de pneus com capacidade de 1,53 m³ - 106 kW</v>
          </cell>
          <cell r="C198">
            <v>107.5184</v>
          </cell>
          <cell r="D198">
            <v>57.523600000000002</v>
          </cell>
          <cell r="E198">
            <v>104.63809999999999</v>
          </cell>
          <cell r="F198">
            <v>54.643300000000004</v>
          </cell>
        </row>
        <row r="199">
          <cell r="A199" t="str">
            <v>E9585</v>
          </cell>
          <cell r="B199" t="str">
            <v>Motoserra com motor a gasolina - 2,3 kW</v>
          </cell>
          <cell r="C199">
            <v>26.988800000000001</v>
          </cell>
          <cell r="D199">
            <v>22.968699999999998</v>
          </cell>
          <cell r="E199">
            <v>24.8004</v>
          </cell>
          <cell r="F199">
            <v>20.7803</v>
          </cell>
        </row>
        <row r="200">
          <cell r="A200" t="str">
            <v>E9586</v>
          </cell>
          <cell r="B200" t="str">
            <v>Régua vibratória treliçada com 4 m - 4,1 kW</v>
          </cell>
          <cell r="C200">
            <v>6.0763999999999996</v>
          </cell>
          <cell r="D200">
            <v>0.314</v>
          </cell>
          <cell r="E200">
            <v>6.0763999999999996</v>
          </cell>
          <cell r="F200">
            <v>0.314</v>
          </cell>
        </row>
        <row r="201">
          <cell r="A201" t="str">
            <v>E9588</v>
          </cell>
          <cell r="B201" t="str">
            <v>Vibroacabadora de concreto com fôrmas deslizantes - 205 kW</v>
          </cell>
          <cell r="C201">
            <v>536.03769999999997</v>
          </cell>
          <cell r="D201">
            <v>230.6131</v>
          </cell>
          <cell r="E201">
            <v>532.02430000000004</v>
          </cell>
          <cell r="F201">
            <v>226.59970000000001</v>
          </cell>
        </row>
        <row r="202">
          <cell r="A202" t="str">
            <v>E9589</v>
          </cell>
          <cell r="B202" t="str">
            <v>Texturizadora/cura - 44,8 kW</v>
          </cell>
          <cell r="C202">
            <v>132.96549999999999</v>
          </cell>
          <cell r="D202">
            <v>76.066199999999995</v>
          </cell>
          <cell r="E202">
            <v>130.08519999999999</v>
          </cell>
          <cell r="F202">
            <v>73.185900000000004</v>
          </cell>
        </row>
        <row r="203">
          <cell r="A203" t="str">
            <v>E9590</v>
          </cell>
          <cell r="B203" t="str">
            <v>Central de concreto com capacidade de 40 m³/h - dosadora fixa</v>
          </cell>
          <cell r="C203">
            <v>64.815799999999996</v>
          </cell>
          <cell r="D203">
            <v>53.038499999999999</v>
          </cell>
          <cell r="E203">
            <v>60.802399999999999</v>
          </cell>
          <cell r="F203">
            <v>49.025100000000002</v>
          </cell>
        </row>
        <row r="204">
          <cell r="A204" t="str">
            <v>E9591</v>
          </cell>
          <cell r="B204" t="str">
            <v>Serra para corte de concreto e asfalto - 10 kW</v>
          </cell>
          <cell r="C204">
            <v>15.5078</v>
          </cell>
          <cell r="D204">
            <v>1.1372</v>
          </cell>
          <cell r="E204">
            <v>15.5078</v>
          </cell>
          <cell r="F204">
            <v>1.1372</v>
          </cell>
        </row>
        <row r="205">
          <cell r="A205" t="str">
            <v>E9593</v>
          </cell>
          <cell r="B205" t="str">
            <v>Draga hopper com capacidade de 750 m³</v>
          </cell>
          <cell r="C205">
            <v>2713.5079999999998</v>
          </cell>
          <cell r="D205">
            <v>1099.4775999999999</v>
          </cell>
          <cell r="E205">
            <v>2692.1091000000001</v>
          </cell>
          <cell r="F205">
            <v>1078.0787</v>
          </cell>
        </row>
        <row r="206">
          <cell r="A206" t="str">
            <v>E9594</v>
          </cell>
          <cell r="B206" t="str">
            <v>Draga hopper com capacidade de 1.000 m³</v>
          </cell>
          <cell r="C206">
            <v>3219.5246999999999</v>
          </cell>
          <cell r="D206">
            <v>1297.9277999999999</v>
          </cell>
          <cell r="E206">
            <v>3195.5565000000001</v>
          </cell>
          <cell r="F206">
            <v>1273.9595999999999</v>
          </cell>
        </row>
        <row r="207">
          <cell r="A207" t="str">
            <v>E9595</v>
          </cell>
          <cell r="B207" t="str">
            <v>Draga hopper com capacidade de 2.000 m³</v>
          </cell>
          <cell r="C207">
            <v>6279.6947</v>
          </cell>
          <cell r="D207">
            <v>2481.6925000000001</v>
          </cell>
          <cell r="E207">
            <v>6255.7264999999998</v>
          </cell>
          <cell r="F207">
            <v>2457.7242999999999</v>
          </cell>
        </row>
        <row r="208">
          <cell r="A208" t="str">
            <v>E9596</v>
          </cell>
          <cell r="B208" t="str">
            <v>Draga hopper com capacidade de 3.000 m³</v>
          </cell>
          <cell r="C208">
            <v>8271.3687000000009</v>
          </cell>
          <cell r="D208">
            <v>3265.1588000000002</v>
          </cell>
          <cell r="E208">
            <v>8230.9074000000001</v>
          </cell>
          <cell r="F208">
            <v>3224.6975000000002</v>
          </cell>
        </row>
        <row r="209">
          <cell r="A209" t="str">
            <v>E9597</v>
          </cell>
          <cell r="B209" t="str">
            <v>Draga hopper com capacidade de 4.000 m³</v>
          </cell>
          <cell r="C209">
            <v>9499.4552000000003</v>
          </cell>
          <cell r="D209">
            <v>3677.7501000000002</v>
          </cell>
          <cell r="E209">
            <v>9453.5</v>
          </cell>
          <cell r="F209">
            <v>3631.7948999999999</v>
          </cell>
        </row>
        <row r="210">
          <cell r="A210" t="str">
            <v>E9598</v>
          </cell>
          <cell r="B210" t="str">
            <v>Draga hopper com capacidade de 5.000 m³</v>
          </cell>
          <cell r="C210">
            <v>11318.184600000001</v>
          </cell>
          <cell r="D210">
            <v>4323.4400999999998</v>
          </cell>
          <cell r="E210">
            <v>11272.2294</v>
          </cell>
          <cell r="F210">
            <v>4277.4849000000004</v>
          </cell>
        </row>
        <row r="211">
          <cell r="A211" t="str">
            <v>E9599</v>
          </cell>
          <cell r="B211" t="str">
            <v>Central de concreto com capacidade de 30 m³/h - dosadora RS</v>
          </cell>
          <cell r="C211">
            <v>45.744799999999998</v>
          </cell>
          <cell r="D211">
            <v>41.639800000000001</v>
          </cell>
          <cell r="E211">
            <v>41.731400000000001</v>
          </cell>
          <cell r="F211">
            <v>37.626399999999997</v>
          </cell>
        </row>
        <row r="212">
          <cell r="A212" t="str">
            <v>E9601</v>
          </cell>
          <cell r="B212" t="str">
            <v>Embarcação de transporte de pessoal e apoio logístico - 175 HP</v>
          </cell>
          <cell r="C212">
            <v>244.78870000000001</v>
          </cell>
          <cell r="D212">
            <v>36.877200000000002</v>
          </cell>
          <cell r="E212">
            <v>240.53639999999999</v>
          </cell>
          <cell r="F212">
            <v>32.624899999999997</v>
          </cell>
        </row>
        <row r="213">
          <cell r="A213" t="str">
            <v>E9603</v>
          </cell>
          <cell r="B213" t="str">
            <v>Embarcação empurradora multipropósito com guindaste hidráulico de 11 t.m - 2 x 150 HP</v>
          </cell>
          <cell r="C213">
            <v>375.27010000000001</v>
          </cell>
          <cell r="D213">
            <v>164.8477</v>
          </cell>
          <cell r="E213">
            <v>358.90390000000002</v>
          </cell>
          <cell r="F213">
            <v>148.48150000000001</v>
          </cell>
        </row>
        <row r="214">
          <cell r="A214" t="str">
            <v>E9606</v>
          </cell>
          <cell r="B214" t="str">
            <v>Rebocador - 2 x 360 HP</v>
          </cell>
          <cell r="C214">
            <v>473.77710000000002</v>
          </cell>
          <cell r="D214">
            <v>132.4383</v>
          </cell>
          <cell r="E214">
            <v>457.41090000000003</v>
          </cell>
          <cell r="F214">
            <v>116.07210000000001</v>
          </cell>
        </row>
        <row r="215">
          <cell r="A215" t="str">
            <v>E9607</v>
          </cell>
          <cell r="B215" t="str">
            <v>Conjunto de britagem para rachão com capacidade de 80 m³/h</v>
          </cell>
          <cell r="C215">
            <v>208.8999</v>
          </cell>
          <cell r="D215">
            <v>145.4759</v>
          </cell>
          <cell r="E215">
            <v>204.88650000000001</v>
          </cell>
          <cell r="F215">
            <v>141.46250000000001</v>
          </cell>
        </row>
        <row r="216">
          <cell r="A216" t="str">
            <v>E9608</v>
          </cell>
          <cell r="B216" t="str">
            <v>Lancha de apoio - 40 HP</v>
          </cell>
          <cell r="C216">
            <v>76.731399999999994</v>
          </cell>
          <cell r="D216">
            <v>29.648700000000002</v>
          </cell>
          <cell r="E216">
            <v>72.479100000000003</v>
          </cell>
          <cell r="F216">
            <v>25.3964</v>
          </cell>
        </row>
        <row r="217">
          <cell r="A217" t="str">
            <v>E9609</v>
          </cell>
          <cell r="B217" t="str">
            <v>Draga de sucção para extração de areia com tubo de descarga de 150 mm - 100 kW</v>
          </cell>
          <cell r="C217">
            <v>107.057</v>
          </cell>
          <cell r="D217">
            <v>53.6952</v>
          </cell>
          <cell r="E217">
            <v>99.7988</v>
          </cell>
          <cell r="F217">
            <v>46.436999999999998</v>
          </cell>
        </row>
        <row r="218">
          <cell r="A218" t="str">
            <v>E9611</v>
          </cell>
          <cell r="B218" t="str">
            <v>Conjunto de britagem com capacidade de 80 m³/h</v>
          </cell>
          <cell r="C218">
            <v>620.23180000000002</v>
          </cell>
          <cell r="D218">
            <v>406.32049999999998</v>
          </cell>
          <cell r="E218">
            <v>616.21839999999997</v>
          </cell>
          <cell r="F218">
            <v>402.30709999999999</v>
          </cell>
        </row>
        <row r="219">
          <cell r="A219" t="str">
            <v>E9612</v>
          </cell>
          <cell r="B219" t="str">
            <v>Plataforma flutuante montada na obra de 12 x 24 x 1,8 m com capacidade de 150 t</v>
          </cell>
          <cell r="C219">
            <v>53.9649</v>
          </cell>
          <cell r="D219">
            <v>46.1524</v>
          </cell>
          <cell r="E219">
            <v>48.826300000000003</v>
          </cell>
          <cell r="F219">
            <v>41.013800000000003</v>
          </cell>
        </row>
        <row r="220">
          <cell r="A220" t="str">
            <v>E9613</v>
          </cell>
          <cell r="B220" t="str">
            <v>Guindaste sobre esteiras com pinça - 220 kW</v>
          </cell>
          <cell r="C220">
            <v>321.24560000000002</v>
          </cell>
          <cell r="D220">
            <v>163.50210000000001</v>
          </cell>
          <cell r="E220">
            <v>317.23219999999998</v>
          </cell>
          <cell r="F220">
            <v>159.48869999999999</v>
          </cell>
        </row>
        <row r="221">
          <cell r="A221" t="str">
            <v>E9614</v>
          </cell>
          <cell r="B221" t="str">
            <v>Bomba com câmara de vácuo - 5,6 kW</v>
          </cell>
          <cell r="C221">
            <v>0.69930000000000003</v>
          </cell>
          <cell r="D221">
            <v>0.40789999999999998</v>
          </cell>
          <cell r="E221">
            <v>0.69930000000000003</v>
          </cell>
          <cell r="F221">
            <v>0.40789999999999998</v>
          </cell>
        </row>
        <row r="222">
          <cell r="A222" t="str">
            <v>E9615</v>
          </cell>
          <cell r="B222" t="str">
            <v>Usina misturadora de solos com capacidade de 300 t/h</v>
          </cell>
          <cell r="C222">
            <v>161.2277</v>
          </cell>
          <cell r="D222">
            <v>107.2877</v>
          </cell>
          <cell r="E222">
            <v>158.34739999999999</v>
          </cell>
          <cell r="F222">
            <v>104.4074</v>
          </cell>
        </row>
        <row r="223">
          <cell r="A223" t="str">
            <v>E9617</v>
          </cell>
          <cell r="B223" t="str">
            <v>Usina misturadora de pré misturado a frio com capacidade de 60 t/h</v>
          </cell>
          <cell r="C223">
            <v>41.348199999999999</v>
          </cell>
          <cell r="D223">
            <v>35.635599999999997</v>
          </cell>
          <cell r="E223">
            <v>38.4679</v>
          </cell>
          <cell r="F223">
            <v>32.755299999999998</v>
          </cell>
        </row>
        <row r="224">
          <cell r="A224" t="str">
            <v>E9618</v>
          </cell>
          <cell r="B224" t="str">
            <v>Batelão autopropelido com capacidade de 300 m³</v>
          </cell>
          <cell r="C224">
            <v>625.42510000000004</v>
          </cell>
          <cell r="D224">
            <v>305.12639999999999</v>
          </cell>
          <cell r="E224">
            <v>611.98350000000005</v>
          </cell>
          <cell r="F224">
            <v>291.6848</v>
          </cell>
        </row>
        <row r="225">
          <cell r="A225" t="str">
            <v>E9619</v>
          </cell>
          <cell r="B225" t="str">
            <v>Batelão autopropelido com capacidade de 500 m³</v>
          </cell>
          <cell r="C225">
            <v>764.46900000000005</v>
          </cell>
          <cell r="D225">
            <v>353.58789999999999</v>
          </cell>
          <cell r="E225">
            <v>751.02739999999994</v>
          </cell>
          <cell r="F225">
            <v>340.1463</v>
          </cell>
        </row>
        <row r="226">
          <cell r="A226" t="str">
            <v>E9620</v>
          </cell>
          <cell r="B226" t="str">
            <v>Pontão flutuante de 15 x 30 x 1,8 m com capacidade de 500 t</v>
          </cell>
          <cell r="C226">
            <v>47.6449</v>
          </cell>
          <cell r="D226">
            <v>33.509700000000002</v>
          </cell>
          <cell r="E226">
            <v>45.075600000000001</v>
          </cell>
          <cell r="F226">
            <v>30.9404</v>
          </cell>
        </row>
        <row r="227">
          <cell r="A227" t="str">
            <v>E9621</v>
          </cell>
          <cell r="B227" t="str">
            <v>Bomba de injeção de argamassa e nata com capacidade de 50 l/min e misturador com tambor de 150 l - 12,5 kW</v>
          </cell>
          <cell r="C227">
            <v>65.797700000000006</v>
          </cell>
          <cell r="D227">
            <v>42.106099999999998</v>
          </cell>
          <cell r="E227">
            <v>63.609299999999998</v>
          </cell>
          <cell r="F227">
            <v>39.917700000000004</v>
          </cell>
        </row>
        <row r="228">
          <cell r="A228" t="str">
            <v>E9622</v>
          </cell>
          <cell r="B228" t="str">
            <v>Máquina de bancada universal para corte de chapa - 1,5 kW</v>
          </cell>
          <cell r="C228">
            <v>4.4821</v>
          </cell>
          <cell r="D228">
            <v>2.8422999999999998</v>
          </cell>
          <cell r="E228">
            <v>4.4821</v>
          </cell>
          <cell r="F228">
            <v>2.8422999999999998</v>
          </cell>
        </row>
        <row r="229">
          <cell r="A229" t="str">
            <v>E9623</v>
          </cell>
          <cell r="B229" t="str">
            <v>Máquina de bancada guilhotina - 4 kW</v>
          </cell>
          <cell r="C229">
            <v>7.0639000000000003</v>
          </cell>
          <cell r="D229">
            <v>4.4794999999999998</v>
          </cell>
          <cell r="E229">
            <v>7.0639000000000003</v>
          </cell>
          <cell r="F229">
            <v>4.4794999999999998</v>
          </cell>
        </row>
        <row r="230">
          <cell r="A230" t="str">
            <v>E9624</v>
          </cell>
          <cell r="B230" t="str">
            <v>Draga hopper com capacidade de 10.000 m³</v>
          </cell>
          <cell r="C230">
            <v>17942.648799999999</v>
          </cell>
          <cell r="D230">
            <v>6718.5757000000003</v>
          </cell>
          <cell r="E230">
            <v>17880.682700000001</v>
          </cell>
          <cell r="F230">
            <v>6656.6095999999998</v>
          </cell>
        </row>
        <row r="231">
          <cell r="A231" t="str">
            <v>E9625</v>
          </cell>
          <cell r="B231" t="str">
            <v>Draga hopper com capacidade de 15.000 m³</v>
          </cell>
          <cell r="C231">
            <v>25811.7029</v>
          </cell>
          <cell r="D231">
            <v>9570.8528999999999</v>
          </cell>
          <cell r="E231">
            <v>25746.824499999999</v>
          </cell>
          <cell r="F231">
            <v>9505.9745000000003</v>
          </cell>
        </row>
        <row r="232">
          <cell r="A232" t="str">
            <v>E9626</v>
          </cell>
          <cell r="B232" t="str">
            <v>Draga hopper com capacidade de 20.000 m³</v>
          </cell>
          <cell r="C232">
            <v>33715.220300000001</v>
          </cell>
          <cell r="D232">
            <v>12421.0378</v>
          </cell>
          <cell r="E232">
            <v>33647.772599999997</v>
          </cell>
          <cell r="F232">
            <v>12353.590099999999</v>
          </cell>
        </row>
        <row r="233">
          <cell r="A233" t="str">
            <v>E9628</v>
          </cell>
          <cell r="B233" t="str">
            <v>Fábrica de pré-moldado de concreto para balizador - 2,2 kW</v>
          </cell>
          <cell r="C233">
            <v>2.8698000000000001</v>
          </cell>
          <cell r="D233">
            <v>1.78</v>
          </cell>
          <cell r="E233">
            <v>2.8698000000000001</v>
          </cell>
          <cell r="F233">
            <v>1.78</v>
          </cell>
        </row>
        <row r="234">
          <cell r="A234" t="str">
            <v>E9630</v>
          </cell>
          <cell r="B234" t="str">
            <v>Bomba submersível com capacidade de 75 m³/h - 3,6 kW</v>
          </cell>
          <cell r="C234">
            <v>0.53610000000000002</v>
          </cell>
          <cell r="D234">
            <v>0.31269999999999998</v>
          </cell>
          <cell r="E234">
            <v>0.53610000000000002</v>
          </cell>
          <cell r="F234">
            <v>0.31269999999999998</v>
          </cell>
        </row>
        <row r="235">
          <cell r="A235" t="str">
            <v>E9631</v>
          </cell>
          <cell r="B235" t="str">
            <v>Bomba para concreto projetado via seca com capacidade de 6 m³/h - 7,5 kW</v>
          </cell>
          <cell r="C235">
            <v>44.344799999999999</v>
          </cell>
          <cell r="D235">
            <v>40.676499999999997</v>
          </cell>
          <cell r="E235">
            <v>40.331400000000002</v>
          </cell>
          <cell r="F235">
            <v>36.6631</v>
          </cell>
        </row>
        <row r="236">
          <cell r="A236" t="str">
            <v>E9632</v>
          </cell>
          <cell r="B236" t="str">
            <v>Conjunto vibratório para tubos de concreto com encaixe PB e 3 jogos de fôrmas - D = 20 cm - 2,2 kW</v>
          </cell>
          <cell r="C236">
            <v>9.7439</v>
          </cell>
          <cell r="D236">
            <v>6.0437000000000003</v>
          </cell>
          <cell r="E236">
            <v>9.7439</v>
          </cell>
          <cell r="F236">
            <v>6.0437000000000003</v>
          </cell>
        </row>
        <row r="237">
          <cell r="A237" t="str">
            <v>E9633</v>
          </cell>
          <cell r="B237" t="str">
            <v>Conjunto vibratório para tubos de concreto com encaixe PB e 3 jogos de fôrmas - D = 30 cm - 2,2 kW</v>
          </cell>
          <cell r="C237">
            <v>11.0966</v>
          </cell>
          <cell r="D237">
            <v>6.8826999999999998</v>
          </cell>
          <cell r="E237">
            <v>11.0966</v>
          </cell>
          <cell r="F237">
            <v>6.8826999999999998</v>
          </cell>
        </row>
        <row r="238">
          <cell r="A238" t="str">
            <v>E9634</v>
          </cell>
          <cell r="B238" t="str">
            <v>Conjunto vibratório para tubos de concreto com encaixe PB e 3 jogos de fôrmas - D = 40 cm - 2,2 kW</v>
          </cell>
          <cell r="C238">
            <v>12.0578</v>
          </cell>
          <cell r="D238">
            <v>7.4789000000000003</v>
          </cell>
          <cell r="E238">
            <v>12.0578</v>
          </cell>
          <cell r="F238">
            <v>7.4789000000000003</v>
          </cell>
        </row>
        <row r="239">
          <cell r="A239" t="str">
            <v>E9635</v>
          </cell>
          <cell r="B239" t="str">
            <v>Draga de sucção e recalque com potência da bomba de 177 kW e do cortador de 30 kW</v>
          </cell>
          <cell r="C239">
            <v>314.36070000000001</v>
          </cell>
          <cell r="D239">
            <v>139.11320000000001</v>
          </cell>
          <cell r="E239">
            <v>304.53320000000002</v>
          </cell>
          <cell r="F239">
            <v>129.28569999999999</v>
          </cell>
        </row>
        <row r="240">
          <cell r="A240" t="str">
            <v>E9636</v>
          </cell>
          <cell r="B240" t="str">
            <v>Draga de sucção e recalque com potência da bomba de 447 kW e do cortador de 52 kW</v>
          </cell>
          <cell r="C240">
            <v>508.08409999999998</v>
          </cell>
          <cell r="D240">
            <v>169.60409999999999</v>
          </cell>
          <cell r="E240">
            <v>498.25659999999999</v>
          </cell>
          <cell r="F240">
            <v>159.7766</v>
          </cell>
        </row>
        <row r="241">
          <cell r="A241" t="str">
            <v>E9637</v>
          </cell>
          <cell r="B241" t="str">
            <v>Draga de sucção e recalque com potência da bomba de 746 kW e do cortador de 110 kW</v>
          </cell>
          <cell r="C241">
            <v>827.65060000000005</v>
          </cell>
          <cell r="D241">
            <v>259.7122</v>
          </cell>
          <cell r="E241">
            <v>815.25379999999996</v>
          </cell>
          <cell r="F241">
            <v>247.31540000000001</v>
          </cell>
        </row>
        <row r="242">
          <cell r="A242" t="str">
            <v>E9638</v>
          </cell>
          <cell r="B242" t="str">
            <v>Draga de sucção e recalque com potência da bomba de 1.350 kW e do cortador de 170 kW</v>
          </cell>
          <cell r="C242">
            <v>1312.2295999999999</v>
          </cell>
          <cell r="D242">
            <v>350.11840000000001</v>
          </cell>
          <cell r="E242">
            <v>1299.8327999999999</v>
          </cell>
          <cell r="F242">
            <v>337.72160000000002</v>
          </cell>
        </row>
        <row r="243">
          <cell r="A243" t="str">
            <v>E9639</v>
          </cell>
          <cell r="B243" t="str">
            <v>Barco hotel com capacidade para 30 pessoas - 2 x 150 HP</v>
          </cell>
          <cell r="C243">
            <v>337.59710000000001</v>
          </cell>
          <cell r="D243">
            <v>150.0762</v>
          </cell>
          <cell r="E243">
            <v>321.23090000000002</v>
          </cell>
          <cell r="F243">
            <v>133.71</v>
          </cell>
        </row>
        <row r="244">
          <cell r="A244" t="str">
            <v>E9640</v>
          </cell>
          <cell r="B244" t="str">
            <v>Compressor de ar portátil de 71 PCM - 15 kW</v>
          </cell>
          <cell r="C244">
            <v>13.8508</v>
          </cell>
          <cell r="D244">
            <v>3.3942000000000001</v>
          </cell>
          <cell r="E244">
            <v>13.8508</v>
          </cell>
          <cell r="F244">
            <v>3.3942000000000001</v>
          </cell>
        </row>
        <row r="245">
          <cell r="A245" t="str">
            <v>E9641</v>
          </cell>
          <cell r="B245" t="str">
            <v>Compressor de ar portátil de 159 PCM - 33 kW</v>
          </cell>
          <cell r="C245">
            <v>31.474900000000002</v>
          </cell>
          <cell r="D245">
            <v>8.0271000000000008</v>
          </cell>
          <cell r="E245">
            <v>31.474900000000002</v>
          </cell>
          <cell r="F245">
            <v>8.0271000000000008</v>
          </cell>
        </row>
        <row r="246">
          <cell r="A246" t="str">
            <v>E9642</v>
          </cell>
          <cell r="B246" t="str">
            <v>Perfuratriz hidráulica sobre esteiras para estaca raiz - 56 kW</v>
          </cell>
          <cell r="C246">
            <v>163.91829999999999</v>
          </cell>
          <cell r="D246">
            <v>93.9482</v>
          </cell>
          <cell r="E246">
            <v>161.03800000000001</v>
          </cell>
          <cell r="F246">
            <v>91.067899999999995</v>
          </cell>
        </row>
        <row r="247">
          <cell r="A247" t="str">
            <v>E9643</v>
          </cell>
          <cell r="B247" t="str">
            <v>Equipamento de pintura a ar comprimido de pistola com caneca com capacidade de 1.000 ml e compressor de 1,5 kW</v>
          </cell>
          <cell r="C247">
            <v>0.43419999999999997</v>
          </cell>
          <cell r="D247">
            <v>0.29680000000000001</v>
          </cell>
          <cell r="E247">
            <v>0.43419999999999997</v>
          </cell>
          <cell r="F247">
            <v>0.29680000000000001</v>
          </cell>
        </row>
        <row r="248">
          <cell r="A248" t="str">
            <v>E9646</v>
          </cell>
          <cell r="B248" t="str">
            <v>Compressor de ar portátil de 124 PCM - 27 kW</v>
          </cell>
          <cell r="C248">
            <v>24.606100000000001</v>
          </cell>
          <cell r="D248">
            <v>5.9280999999999997</v>
          </cell>
          <cell r="E248">
            <v>24.606100000000001</v>
          </cell>
          <cell r="F248">
            <v>5.9280999999999997</v>
          </cell>
        </row>
        <row r="249">
          <cell r="A249" t="str">
            <v>E9647</v>
          </cell>
          <cell r="B249" t="str">
            <v>Compactador manual com soquete vibratório - 4,1 kW</v>
          </cell>
          <cell r="C249">
            <v>6.6368</v>
          </cell>
          <cell r="D249">
            <v>0.60150000000000003</v>
          </cell>
          <cell r="E249">
            <v>6.6368</v>
          </cell>
          <cell r="F249">
            <v>0.60150000000000003</v>
          </cell>
        </row>
        <row r="250">
          <cell r="A250" t="str">
            <v>E9648</v>
          </cell>
          <cell r="B250" t="str">
            <v>Compressor de ar portátil de 896 PCM - 213 kW</v>
          </cell>
          <cell r="C250">
            <v>167.29640000000001</v>
          </cell>
          <cell r="D250">
            <v>31.800999999999998</v>
          </cell>
          <cell r="E250">
            <v>167.29640000000001</v>
          </cell>
          <cell r="F250">
            <v>31.800999999999998</v>
          </cell>
        </row>
        <row r="251">
          <cell r="A251" t="str">
            <v>E9649</v>
          </cell>
          <cell r="B251" t="str">
            <v>Compressor de ar portátil de 197 PCM - 55 kW</v>
          </cell>
          <cell r="C251">
            <v>49.815800000000003</v>
          </cell>
          <cell r="D251">
            <v>11.904</v>
          </cell>
          <cell r="E251">
            <v>49.815800000000003</v>
          </cell>
          <cell r="F251">
            <v>11.904</v>
          </cell>
        </row>
        <row r="252">
          <cell r="A252" t="str">
            <v>E9650</v>
          </cell>
          <cell r="B252" t="str">
            <v>Guindaste sobre esteiras com martelo hidráulico de 2.600 kg - 220 kW</v>
          </cell>
          <cell r="C252">
            <v>347.0421</v>
          </cell>
          <cell r="D252">
            <v>176.59100000000001</v>
          </cell>
          <cell r="E252">
            <v>343.02870000000001</v>
          </cell>
          <cell r="F252">
            <v>172.57759999999999</v>
          </cell>
        </row>
        <row r="253">
          <cell r="A253" t="str">
            <v>E9651</v>
          </cell>
          <cell r="B253" t="str">
            <v>Guindaste sobre esteiras com Hammer Grab - 220 kW</v>
          </cell>
          <cell r="C253">
            <v>319.73840000000001</v>
          </cell>
          <cell r="D253">
            <v>162.73740000000001</v>
          </cell>
          <cell r="E253">
            <v>315.72500000000002</v>
          </cell>
          <cell r="F253">
            <v>158.72399999999999</v>
          </cell>
        </row>
        <row r="254">
          <cell r="A254" t="str">
            <v>E9652</v>
          </cell>
          <cell r="B254" t="str">
            <v>Compressor de ar portátil de 1.146 PCM - 369 kW</v>
          </cell>
          <cell r="C254">
            <v>269.13459999999998</v>
          </cell>
          <cell r="D254">
            <v>43.5473</v>
          </cell>
          <cell r="E254">
            <v>269.13459999999998</v>
          </cell>
          <cell r="F254">
            <v>43.5473</v>
          </cell>
        </row>
        <row r="255">
          <cell r="A255" t="str">
            <v>E9653</v>
          </cell>
          <cell r="B255" t="str">
            <v>Guindaste sobre esteiras com trado com bits para material de 1ª categoria - 220 kW</v>
          </cell>
          <cell r="C255">
            <v>315.37729999999999</v>
          </cell>
          <cell r="D255">
            <v>160.52459999999999</v>
          </cell>
          <cell r="E255">
            <v>311.3639</v>
          </cell>
          <cell r="F255">
            <v>156.5112</v>
          </cell>
        </row>
        <row r="256">
          <cell r="A256" t="str">
            <v>E9654</v>
          </cell>
          <cell r="B256" t="str">
            <v>Guindaste sobre esteiras com trado com bits para material de 2ª categoria - 220 kW</v>
          </cell>
          <cell r="C256">
            <v>315.37729999999999</v>
          </cell>
          <cell r="D256">
            <v>160.52459999999999</v>
          </cell>
          <cell r="E256">
            <v>311.3639</v>
          </cell>
          <cell r="F256">
            <v>156.5112</v>
          </cell>
        </row>
        <row r="257">
          <cell r="A257" t="str">
            <v>E9655</v>
          </cell>
          <cell r="B257" t="str">
            <v>Guindaste sobre esteiras com trado com bits para material de 3ª categoria - 220 kW</v>
          </cell>
          <cell r="C257">
            <v>316.61739999999998</v>
          </cell>
          <cell r="D257">
            <v>161.15379999999999</v>
          </cell>
          <cell r="E257">
            <v>312.60399999999998</v>
          </cell>
          <cell r="F257">
            <v>157.1404</v>
          </cell>
        </row>
        <row r="258">
          <cell r="A258" t="str">
            <v>E9656</v>
          </cell>
          <cell r="B258" t="str">
            <v>Guindaste sobre esteiras com caçamba para material de 1ª categoria - 220 kW</v>
          </cell>
          <cell r="C258">
            <v>314.44209999999998</v>
          </cell>
          <cell r="D258">
            <v>160.05009999999999</v>
          </cell>
          <cell r="E258">
            <v>310.42869999999999</v>
          </cell>
          <cell r="F258">
            <v>156.0367</v>
          </cell>
        </row>
        <row r="259">
          <cell r="A259" t="str">
            <v>E9657</v>
          </cell>
          <cell r="B259" t="str">
            <v>Guindaste sobre esteiras com caçamba para material de 2ª categoria - 220 kW</v>
          </cell>
          <cell r="C259">
            <v>314.44209999999998</v>
          </cell>
          <cell r="D259">
            <v>160.05009999999999</v>
          </cell>
          <cell r="E259">
            <v>310.42869999999999</v>
          </cell>
          <cell r="F259">
            <v>156.0367</v>
          </cell>
        </row>
        <row r="260">
          <cell r="A260" t="str">
            <v>E9658</v>
          </cell>
          <cell r="B260" t="str">
            <v>Guindaste sobre esteiras com caçamba para material de 3ª categoria - 220 kW</v>
          </cell>
          <cell r="C260">
            <v>314.44209999999998</v>
          </cell>
          <cell r="D260">
            <v>160.05009999999999</v>
          </cell>
          <cell r="E260">
            <v>310.42869999999999</v>
          </cell>
          <cell r="F260">
            <v>156.0367</v>
          </cell>
        </row>
        <row r="261">
          <cell r="A261" t="str">
            <v>E9659</v>
          </cell>
          <cell r="B261" t="str">
            <v>Campânula de ar comprimido com capacidade de 3 m³</v>
          </cell>
          <cell r="C261">
            <v>34.018599999999999</v>
          </cell>
          <cell r="D261">
            <v>30.488800000000001</v>
          </cell>
          <cell r="E261">
            <v>31.830200000000001</v>
          </cell>
          <cell r="F261">
            <v>28.3004</v>
          </cell>
        </row>
        <row r="262">
          <cell r="A262" t="str">
            <v>E9660</v>
          </cell>
          <cell r="B262" t="str">
            <v>Guindaste sobre esteiras - 220 kW</v>
          </cell>
          <cell r="C262">
            <v>309.59480000000002</v>
          </cell>
          <cell r="D262">
            <v>157.59059999999999</v>
          </cell>
          <cell r="E262">
            <v>305.58139999999997</v>
          </cell>
          <cell r="F262">
            <v>153.5772</v>
          </cell>
        </row>
        <row r="263">
          <cell r="A263" t="str">
            <v>E9661</v>
          </cell>
          <cell r="B263" t="str">
            <v>Compressor de ar portátil de 189 PCM - 46 kW</v>
          </cell>
          <cell r="C263">
            <v>39.3752</v>
          </cell>
          <cell r="D263">
            <v>8.6788000000000007</v>
          </cell>
          <cell r="E263">
            <v>39.3752</v>
          </cell>
          <cell r="F263">
            <v>8.6788000000000007</v>
          </cell>
        </row>
        <row r="264">
          <cell r="A264" t="str">
            <v>E9662</v>
          </cell>
          <cell r="B264" t="str">
            <v>Equipamento para solda/corte com oxiacetileno</v>
          </cell>
          <cell r="C264">
            <v>0.94899999999999995</v>
          </cell>
          <cell r="D264">
            <v>0.52249999999999996</v>
          </cell>
          <cell r="E264">
            <v>0.94899999999999995</v>
          </cell>
          <cell r="F264">
            <v>0.52249999999999996</v>
          </cell>
        </row>
        <row r="265">
          <cell r="A265" t="str">
            <v>E9668</v>
          </cell>
          <cell r="B265" t="str">
            <v>Fábrica de pré-moldado de concreto para guarda-corpo - 2,2 kW</v>
          </cell>
          <cell r="C265">
            <v>2.722</v>
          </cell>
          <cell r="D265">
            <v>1.6882999999999999</v>
          </cell>
          <cell r="E265">
            <v>2.722</v>
          </cell>
          <cell r="F265">
            <v>1.6882999999999999</v>
          </cell>
        </row>
        <row r="266">
          <cell r="A266" t="str">
            <v>E9671</v>
          </cell>
          <cell r="B266" t="str">
            <v>Compressor de ar portátil de 748 PCM - 154 kW</v>
          </cell>
          <cell r="C266">
            <v>129.85149999999999</v>
          </cell>
          <cell r="D266">
            <v>27.956</v>
          </cell>
          <cell r="E266">
            <v>129.85149999999999</v>
          </cell>
          <cell r="F266">
            <v>27.956</v>
          </cell>
        </row>
        <row r="267">
          <cell r="A267" t="str">
            <v>E9673</v>
          </cell>
          <cell r="B267" t="str">
            <v>Equipamento de batimetria multifeixe</v>
          </cell>
          <cell r="C267">
            <v>119.1537</v>
          </cell>
          <cell r="D267">
            <v>84.048299999999998</v>
          </cell>
          <cell r="E267">
            <v>112.9051</v>
          </cell>
          <cell r="F267">
            <v>77.799700000000001</v>
          </cell>
        </row>
        <row r="268">
          <cell r="A268" t="str">
            <v>E9674</v>
          </cell>
          <cell r="B268" t="str">
            <v>Equipamento de medição de descarga líquida com ADCP</v>
          </cell>
          <cell r="C268">
            <v>63.261400000000002</v>
          </cell>
          <cell r="D268">
            <v>54.273899999999998</v>
          </cell>
          <cell r="E268">
            <v>57.012799999999999</v>
          </cell>
          <cell r="F268">
            <v>48.025300000000001</v>
          </cell>
        </row>
        <row r="269">
          <cell r="A269" t="str">
            <v>E9675</v>
          </cell>
          <cell r="B269" t="str">
            <v>Martelete perfurador/rompedor elétrico - 1,5 kW</v>
          </cell>
          <cell r="C269">
            <v>0.59030000000000005</v>
          </cell>
          <cell r="D269">
            <v>0.32500000000000001</v>
          </cell>
          <cell r="E269">
            <v>0.59030000000000005</v>
          </cell>
          <cell r="F269">
            <v>0.32500000000000001</v>
          </cell>
        </row>
        <row r="270">
          <cell r="A270" t="str">
            <v>E9676</v>
          </cell>
          <cell r="B270" t="str">
            <v>Embarcação de apoio - 120 HP</v>
          </cell>
          <cell r="C270">
            <v>175.95359999999999</v>
          </cell>
          <cell r="D270">
            <v>33.096600000000002</v>
          </cell>
          <cell r="E270">
            <v>171.7013</v>
          </cell>
          <cell r="F270">
            <v>28.8443</v>
          </cell>
        </row>
        <row r="271">
          <cell r="A271" t="str">
            <v>E9677</v>
          </cell>
          <cell r="B271" t="str">
            <v>Martelete perfurador/rompedor a ar comprimido de 10 kg</v>
          </cell>
          <cell r="C271">
            <v>23.400200000000002</v>
          </cell>
          <cell r="D271">
            <v>22.747</v>
          </cell>
          <cell r="E271">
            <v>21.2118</v>
          </cell>
          <cell r="F271">
            <v>20.558599999999998</v>
          </cell>
        </row>
        <row r="272">
          <cell r="A272" t="str">
            <v>E9678</v>
          </cell>
          <cell r="B272" t="str">
            <v>Fresadora a frio - 410 kW</v>
          </cell>
          <cell r="C272">
            <v>971.59730000000002</v>
          </cell>
          <cell r="D272">
            <v>374.40370000000001</v>
          </cell>
          <cell r="E272">
            <v>967.58389999999997</v>
          </cell>
          <cell r="F272">
            <v>370.39030000000002</v>
          </cell>
        </row>
        <row r="273">
          <cell r="A273" t="str">
            <v>E9682</v>
          </cell>
          <cell r="B273" t="str">
            <v>Rolo compactador liso autopropelido vibratório de 1,6 t - 18 kW</v>
          </cell>
          <cell r="C273">
            <v>64.566400000000002</v>
          </cell>
          <cell r="D273">
            <v>40.072600000000001</v>
          </cell>
          <cell r="E273">
            <v>61.686100000000003</v>
          </cell>
          <cell r="F273">
            <v>37.192300000000003</v>
          </cell>
        </row>
        <row r="274">
          <cell r="A274" t="str">
            <v>E9684</v>
          </cell>
          <cell r="B274" t="str">
            <v>Veículo leve Pick Up 4 x 4 - 147 kW</v>
          </cell>
          <cell r="C274">
            <v>65.907499999999999</v>
          </cell>
          <cell r="D274">
            <v>35.440800000000003</v>
          </cell>
          <cell r="E274">
            <v>63.442399999999999</v>
          </cell>
          <cell r="F274">
            <v>32.975700000000003</v>
          </cell>
        </row>
        <row r="275">
          <cell r="A275" t="str">
            <v>E9685</v>
          </cell>
          <cell r="B275" t="str">
            <v>Rolo compactador pé de carneiro vibratório autopropelido de 11,6 t - 82 kW</v>
          </cell>
          <cell r="C275">
            <v>127.4008</v>
          </cell>
          <cell r="D275">
            <v>60.787999999999997</v>
          </cell>
          <cell r="E275">
            <v>124.5205</v>
          </cell>
          <cell r="F275">
            <v>57.907699999999998</v>
          </cell>
        </row>
        <row r="276">
          <cell r="A276" t="str">
            <v>E9689</v>
          </cell>
          <cell r="B276" t="str">
            <v>Usina de asfalto a quente gravimétrica com capacidade de 100/140 t/h - 260 kW</v>
          </cell>
          <cell r="C276">
            <v>760.56659999999999</v>
          </cell>
          <cell r="D276">
            <v>405.93450000000001</v>
          </cell>
          <cell r="E276">
            <v>756.55319999999995</v>
          </cell>
          <cell r="F276">
            <v>401.92110000000002</v>
          </cell>
        </row>
        <row r="277">
          <cell r="A277" t="str">
            <v>E9691</v>
          </cell>
          <cell r="B277" t="str">
            <v>Tracionador de cordoalhas - 7,5 kW</v>
          </cell>
          <cell r="C277">
            <v>24.166799999999999</v>
          </cell>
          <cell r="D277">
            <v>23.416799999999999</v>
          </cell>
          <cell r="E277">
            <v>21.978400000000001</v>
          </cell>
          <cell r="F277">
            <v>21.228400000000001</v>
          </cell>
        </row>
        <row r="278">
          <cell r="A278" t="str">
            <v>E9692</v>
          </cell>
          <cell r="B278" t="str">
            <v>Caldeira para aquecimento e injeção de cera - 1 kW</v>
          </cell>
          <cell r="C278">
            <v>26.496700000000001</v>
          </cell>
          <cell r="D278">
            <v>25.5488</v>
          </cell>
          <cell r="E278">
            <v>24.308299999999999</v>
          </cell>
          <cell r="F278">
            <v>23.360399999999998</v>
          </cell>
        </row>
        <row r="279">
          <cell r="A279" t="str">
            <v>E9694</v>
          </cell>
          <cell r="B279" t="str">
            <v>Misturador de argamassa de alta turbulência com capacidade de 220 l</v>
          </cell>
          <cell r="C279">
            <v>25.127300000000002</v>
          </cell>
          <cell r="D279">
            <v>23.802099999999999</v>
          </cell>
          <cell r="E279">
            <v>22.9389</v>
          </cell>
          <cell r="F279">
            <v>21.613700000000001</v>
          </cell>
        </row>
        <row r="280">
          <cell r="A280" t="str">
            <v>E9697</v>
          </cell>
          <cell r="B280" t="str">
            <v>Minicarregadeira de pneus com vassoura de 1,8 m - 42 kW</v>
          </cell>
          <cell r="C280">
            <v>88.949799999999996</v>
          </cell>
          <cell r="D280">
            <v>43.754300000000001</v>
          </cell>
          <cell r="E280">
            <v>86.069500000000005</v>
          </cell>
          <cell r="F280">
            <v>40.874000000000002</v>
          </cell>
        </row>
        <row r="281">
          <cell r="A281" t="str">
            <v>E9700</v>
          </cell>
          <cell r="B281" t="str">
            <v>Fresadora a frio - 155 kW</v>
          </cell>
          <cell r="C281">
            <v>326.8612</v>
          </cell>
          <cell r="D281">
            <v>133.84399999999999</v>
          </cell>
          <cell r="E281">
            <v>322.84780000000001</v>
          </cell>
          <cell r="F281">
            <v>129.8306</v>
          </cell>
        </row>
        <row r="282">
          <cell r="A282" t="str">
            <v>E9701</v>
          </cell>
          <cell r="B282" t="str">
            <v>Jateador pressurizado multiabrasivo com capacidade de 280 l</v>
          </cell>
          <cell r="C282">
            <v>24.982800000000001</v>
          </cell>
          <cell r="D282">
            <v>23.602799999999998</v>
          </cell>
          <cell r="E282">
            <v>22.7944</v>
          </cell>
          <cell r="F282">
            <v>21.414400000000001</v>
          </cell>
        </row>
        <row r="283">
          <cell r="A283" t="str">
            <v>E9702</v>
          </cell>
          <cell r="B283" t="str">
            <v>Bomba de injeção de argamassa com capacidade de 340 l/min</v>
          </cell>
          <cell r="C283">
            <v>42.250999999999998</v>
          </cell>
          <cell r="D283">
            <v>24.6464</v>
          </cell>
          <cell r="E283">
            <v>42.250999999999998</v>
          </cell>
          <cell r="F283">
            <v>24.6464</v>
          </cell>
        </row>
        <row r="284">
          <cell r="A284" t="str">
            <v>E9703</v>
          </cell>
          <cell r="B284" t="str">
            <v>Fábrica de pré-moldado de concreto para mourão - 2,2 kW</v>
          </cell>
          <cell r="C284">
            <v>2.8698000000000001</v>
          </cell>
          <cell r="D284">
            <v>1.78</v>
          </cell>
          <cell r="E284">
            <v>2.8698000000000001</v>
          </cell>
          <cell r="F284">
            <v>1.78</v>
          </cell>
        </row>
        <row r="285">
          <cell r="A285" t="str">
            <v>E9704</v>
          </cell>
          <cell r="B285" t="str">
            <v>Batelão sem propulsão montado na obra com capacidade de 100 t</v>
          </cell>
          <cell r="C285">
            <v>49.791800000000002</v>
          </cell>
          <cell r="D285">
            <v>34.593800000000002</v>
          </cell>
          <cell r="E285">
            <v>47.222499999999997</v>
          </cell>
          <cell r="F285">
            <v>32.024500000000003</v>
          </cell>
        </row>
        <row r="286">
          <cell r="A286" t="str">
            <v>E9705</v>
          </cell>
          <cell r="B286" t="str">
            <v>Misturador de lama bentonítica - 4 kW</v>
          </cell>
          <cell r="C286">
            <v>23.725300000000001</v>
          </cell>
          <cell r="D286">
            <v>22.984300000000001</v>
          </cell>
          <cell r="E286">
            <v>21.536899999999999</v>
          </cell>
          <cell r="F286">
            <v>20.7959</v>
          </cell>
        </row>
        <row r="287">
          <cell r="A287" t="str">
            <v>E9706</v>
          </cell>
          <cell r="B287" t="str">
            <v>Martelete perfurador/rompedor a ar comprimido de 28 kg para concreto</v>
          </cell>
          <cell r="C287">
            <v>24.451899999999998</v>
          </cell>
          <cell r="D287">
            <v>23.326000000000001</v>
          </cell>
          <cell r="E287">
            <v>22.263500000000001</v>
          </cell>
          <cell r="F287">
            <v>21.137599999999999</v>
          </cell>
        </row>
        <row r="288">
          <cell r="A288" t="str">
            <v>E9707</v>
          </cell>
          <cell r="B288" t="str">
            <v>Desarenador - 15 kW</v>
          </cell>
          <cell r="C288">
            <v>23.1358</v>
          </cell>
          <cell r="D288">
            <v>22.601400000000002</v>
          </cell>
          <cell r="E288">
            <v>20.947399999999998</v>
          </cell>
          <cell r="F288">
            <v>20.413</v>
          </cell>
        </row>
        <row r="289">
          <cell r="A289" t="str">
            <v>E9708</v>
          </cell>
          <cell r="B289" t="str">
            <v>Microtrator com roçadeira - 10 kW</v>
          </cell>
          <cell r="C289">
            <v>30.961600000000001</v>
          </cell>
          <cell r="D289">
            <v>24.572399999999998</v>
          </cell>
          <cell r="E289">
            <v>28.773199999999999</v>
          </cell>
          <cell r="F289">
            <v>22.384</v>
          </cell>
        </row>
        <row r="290">
          <cell r="A290" t="str">
            <v>E9710</v>
          </cell>
          <cell r="B290" t="str">
            <v>Socadora automática de linha - 253 kW</v>
          </cell>
          <cell r="C290">
            <v>1900.4445000000001</v>
          </cell>
          <cell r="D290">
            <v>1088.0098</v>
          </cell>
          <cell r="E290">
            <v>1892.4177</v>
          </cell>
          <cell r="F290">
            <v>1079.9829999999999</v>
          </cell>
        </row>
        <row r="291">
          <cell r="A291" t="str">
            <v>E9711</v>
          </cell>
          <cell r="B291" t="str">
            <v>Socadora automática de chave - 370 kW</v>
          </cell>
          <cell r="C291">
            <v>1824.0429999999999</v>
          </cell>
          <cell r="D291">
            <v>1018.2358</v>
          </cell>
          <cell r="E291">
            <v>1816.0162</v>
          </cell>
          <cell r="F291">
            <v>1010.2089999999999</v>
          </cell>
        </row>
        <row r="292">
          <cell r="A292" t="str">
            <v>E9712</v>
          </cell>
          <cell r="B292" t="str">
            <v>Reguladora e distribuidora de lastro - 300 kW</v>
          </cell>
          <cell r="C292">
            <v>1007.5903</v>
          </cell>
          <cell r="D292">
            <v>555.19119999999998</v>
          </cell>
          <cell r="E292">
            <v>999.56349999999998</v>
          </cell>
          <cell r="F292">
            <v>547.1644</v>
          </cell>
        </row>
        <row r="293">
          <cell r="A293" t="str">
            <v>E9714</v>
          </cell>
          <cell r="B293" t="str">
            <v>Bate-estaca com martelo hidráulico - 450 kW</v>
          </cell>
          <cell r="C293">
            <v>463.50720000000001</v>
          </cell>
          <cell r="D293">
            <v>190.85339999999999</v>
          </cell>
          <cell r="E293">
            <v>460.62689999999998</v>
          </cell>
          <cell r="F293">
            <v>187.97309999999999</v>
          </cell>
        </row>
        <row r="294">
          <cell r="A294" t="str">
            <v>E9716</v>
          </cell>
          <cell r="B294" t="str">
            <v>Conjunto bomba e macaco hidráulico para protensão com capacidade de 590 kN</v>
          </cell>
          <cell r="C294">
            <v>37.186599999999999</v>
          </cell>
          <cell r="D294">
            <v>36.4711</v>
          </cell>
          <cell r="E294">
            <v>33.173200000000001</v>
          </cell>
          <cell r="F294">
            <v>32.457700000000003</v>
          </cell>
        </row>
        <row r="295">
          <cell r="A295" t="str">
            <v>E9717</v>
          </cell>
          <cell r="B295" t="str">
            <v>Máquina policorte - 2,2 kW</v>
          </cell>
          <cell r="C295">
            <v>0.10249999999999999</v>
          </cell>
          <cell r="D295">
            <v>7.0099999999999996E-2</v>
          </cell>
          <cell r="E295">
            <v>0.10249999999999999</v>
          </cell>
          <cell r="F295">
            <v>7.0099999999999996E-2</v>
          </cell>
        </row>
        <row r="296">
          <cell r="A296" t="str">
            <v>E9718</v>
          </cell>
          <cell r="B296" t="str">
            <v>Pórtico duplo de descarga e posicionamento de dormente - 89 kW</v>
          </cell>
          <cell r="C296">
            <v>711.07169999999996</v>
          </cell>
          <cell r="D296">
            <v>467.85899999999998</v>
          </cell>
          <cell r="E296">
            <v>703.04489999999998</v>
          </cell>
          <cell r="F296">
            <v>459.8322</v>
          </cell>
        </row>
        <row r="297">
          <cell r="A297" t="str">
            <v>E9719</v>
          </cell>
          <cell r="B297" t="str">
            <v>Talha manual com capacidade de 3 t</v>
          </cell>
          <cell r="C297">
            <v>0.20150000000000001</v>
          </cell>
          <cell r="D297">
            <v>0.13969999999999999</v>
          </cell>
          <cell r="E297">
            <v>0.20150000000000001</v>
          </cell>
          <cell r="F297">
            <v>0.13969999999999999</v>
          </cell>
        </row>
        <row r="298">
          <cell r="A298" t="str">
            <v>E9720</v>
          </cell>
          <cell r="B298" t="str">
            <v>Conjunto bomba e macaco hidráulico para protensão com capacidade de 250 kN</v>
          </cell>
          <cell r="C298">
            <v>36.841500000000003</v>
          </cell>
          <cell r="D298">
            <v>36.276000000000003</v>
          </cell>
          <cell r="E298">
            <v>32.828099999999999</v>
          </cell>
          <cell r="F298">
            <v>32.262599999999999</v>
          </cell>
        </row>
        <row r="299">
          <cell r="A299" t="str">
            <v>E9721</v>
          </cell>
          <cell r="B299" t="str">
            <v>Conjunto bomba e macaco hidráulico para protensão com capacidade de 1.150 kN</v>
          </cell>
          <cell r="C299">
            <v>38.247799999999998</v>
          </cell>
          <cell r="D299">
            <v>37.070900000000002</v>
          </cell>
          <cell r="E299">
            <v>34.234400000000001</v>
          </cell>
          <cell r="F299">
            <v>33.057499999999997</v>
          </cell>
        </row>
        <row r="300">
          <cell r="A300" t="str">
            <v>E9722</v>
          </cell>
          <cell r="B300" t="str">
            <v>Conjunto bomba e macaco hidráulico para protensão com capacidade de 2.000 kN</v>
          </cell>
          <cell r="C300">
            <v>39.857799999999997</v>
          </cell>
          <cell r="D300">
            <v>37.980899999999998</v>
          </cell>
          <cell r="E300">
            <v>35.8444</v>
          </cell>
          <cell r="F300">
            <v>33.967500000000001</v>
          </cell>
        </row>
        <row r="301">
          <cell r="A301" t="str">
            <v>E9723</v>
          </cell>
          <cell r="B301" t="str">
            <v>Conjunto bomba e macaco hidráulico para protensão com capacidade de 2.500 kN</v>
          </cell>
          <cell r="C301">
            <v>40.637700000000002</v>
          </cell>
          <cell r="D301">
            <v>38.421700000000001</v>
          </cell>
          <cell r="E301">
            <v>36.624299999999998</v>
          </cell>
          <cell r="F301">
            <v>34.408299999999997</v>
          </cell>
        </row>
        <row r="302">
          <cell r="A302" t="str">
            <v>E9724</v>
          </cell>
          <cell r="B302" t="str">
            <v>Conjunto bomba e macaco hidráulico para protensão com capacidade de 4.000 kN</v>
          </cell>
          <cell r="C302">
            <v>40.991399999999999</v>
          </cell>
          <cell r="D302">
            <v>38.621600000000001</v>
          </cell>
          <cell r="E302">
            <v>36.978000000000002</v>
          </cell>
          <cell r="F302">
            <v>34.608199999999997</v>
          </cell>
        </row>
        <row r="303">
          <cell r="A303" t="str">
            <v>E9725</v>
          </cell>
          <cell r="B303" t="str">
            <v>Conjunto bomba e macaco hidráulico para protensão com capacidade de 5.400 kN</v>
          </cell>
          <cell r="C303">
            <v>41.366799999999998</v>
          </cell>
          <cell r="D303">
            <v>38.833799999999997</v>
          </cell>
          <cell r="E303">
            <v>37.353400000000001</v>
          </cell>
          <cell r="F303">
            <v>34.820399999999999</v>
          </cell>
        </row>
        <row r="304">
          <cell r="A304" t="str">
            <v>E9726</v>
          </cell>
          <cell r="B304" t="str">
            <v>Bate-estaca Strauss - 15 kW</v>
          </cell>
          <cell r="C304">
            <v>43.175199999999997</v>
          </cell>
          <cell r="D304">
            <v>33.544699999999999</v>
          </cell>
          <cell r="E304">
            <v>40.294899999999998</v>
          </cell>
          <cell r="F304">
            <v>30.664400000000001</v>
          </cell>
        </row>
        <row r="305">
          <cell r="A305" t="str">
            <v>E9727</v>
          </cell>
          <cell r="B305" t="str">
            <v>Posicionadora de trilhos - 7,4 kW</v>
          </cell>
          <cell r="C305">
            <v>54.134500000000003</v>
          </cell>
          <cell r="D305">
            <v>30.7394</v>
          </cell>
          <cell r="E305">
            <v>54.134500000000003</v>
          </cell>
          <cell r="F305">
            <v>30.7394</v>
          </cell>
        </row>
        <row r="306">
          <cell r="A306" t="str">
            <v>E9729</v>
          </cell>
          <cell r="B306" t="str">
            <v>Equipamento para pintura eletrostática a pó - 5,5 kW</v>
          </cell>
          <cell r="C306">
            <v>3.4417</v>
          </cell>
          <cell r="D306">
            <v>1.9205000000000001</v>
          </cell>
          <cell r="E306">
            <v>3.4417</v>
          </cell>
          <cell r="F306">
            <v>1.9205000000000001</v>
          </cell>
        </row>
        <row r="307">
          <cell r="A307" t="str">
            <v>E9730</v>
          </cell>
          <cell r="B307" t="str">
            <v>Grupo vibrador/gerador - 2,8 kW</v>
          </cell>
          <cell r="C307">
            <v>7.9450000000000003</v>
          </cell>
          <cell r="D307">
            <v>3.2038000000000002</v>
          </cell>
          <cell r="E307">
            <v>7.9450000000000003</v>
          </cell>
          <cell r="F307">
            <v>3.2038000000000002</v>
          </cell>
        </row>
        <row r="308">
          <cell r="A308" t="str">
            <v>E9732</v>
          </cell>
          <cell r="B308" t="str">
            <v>Máquina para furar dormente - 6,7 kW</v>
          </cell>
          <cell r="C308">
            <v>17.1983</v>
          </cell>
          <cell r="D308">
            <v>5.4676999999999998</v>
          </cell>
          <cell r="E308">
            <v>17.1983</v>
          </cell>
          <cell r="F308">
            <v>5.4676999999999998</v>
          </cell>
        </row>
        <row r="309">
          <cell r="A309" t="str">
            <v>E9733</v>
          </cell>
          <cell r="B309" t="str">
            <v>Tirefonadora/parafusadora - 6,7 kW</v>
          </cell>
          <cell r="C309">
            <v>17.665099999999999</v>
          </cell>
          <cell r="D309">
            <v>5.7247000000000003</v>
          </cell>
          <cell r="E309">
            <v>17.665099999999999</v>
          </cell>
          <cell r="F309">
            <v>5.7247000000000003</v>
          </cell>
        </row>
        <row r="310">
          <cell r="A310" t="str">
            <v>E9734</v>
          </cell>
          <cell r="B310" t="str">
            <v>Bomba projetora de argamassa de 2 m³/h - 5,5 kW</v>
          </cell>
          <cell r="C310">
            <v>32.075499999999998</v>
          </cell>
          <cell r="D310">
            <v>27.8552</v>
          </cell>
          <cell r="E310">
            <v>29.8871</v>
          </cell>
          <cell r="F310">
            <v>25.666799999999999</v>
          </cell>
        </row>
        <row r="311">
          <cell r="A311" t="str">
            <v>E9735</v>
          </cell>
          <cell r="B311" t="str">
            <v>Máquina para serrar trilho - 5,0 kW</v>
          </cell>
          <cell r="C311">
            <v>8.7673000000000005</v>
          </cell>
          <cell r="D311">
            <v>1.8411</v>
          </cell>
          <cell r="E311">
            <v>8.7673000000000005</v>
          </cell>
          <cell r="F311">
            <v>1.8411</v>
          </cell>
        </row>
        <row r="312">
          <cell r="A312" t="str">
            <v>E9736</v>
          </cell>
          <cell r="B312" t="str">
            <v>Máquina para furar trilho - 1,2 kW</v>
          </cell>
          <cell r="C312">
            <v>6.0090000000000003</v>
          </cell>
          <cell r="D312">
            <v>2.5916999999999999</v>
          </cell>
          <cell r="E312">
            <v>6.0090000000000003</v>
          </cell>
          <cell r="F312">
            <v>2.5916999999999999</v>
          </cell>
        </row>
        <row r="313">
          <cell r="A313" t="str">
            <v>E9738</v>
          </cell>
          <cell r="B313" t="str">
            <v>Máquina de esmerilhar topo e lateral de boleto - 5,2 kW</v>
          </cell>
          <cell r="C313">
            <v>16.4178</v>
          </cell>
          <cell r="D313">
            <v>5.9337</v>
          </cell>
          <cell r="E313">
            <v>16.4178</v>
          </cell>
          <cell r="F313">
            <v>5.9337</v>
          </cell>
        </row>
        <row r="314">
          <cell r="A314" t="str">
            <v>E9740</v>
          </cell>
          <cell r="B314" t="str">
            <v>Quadro tubular contraventado para andaime de 1 x 1 x 1 m com capacidade de 2 t</v>
          </cell>
          <cell r="C314">
            <v>0.1007</v>
          </cell>
          <cell r="D314">
            <v>7.8799999999999995E-2</v>
          </cell>
          <cell r="E314">
            <v>0.1007</v>
          </cell>
          <cell r="F314">
            <v>7.8799999999999995E-2</v>
          </cell>
        </row>
        <row r="315">
          <cell r="A315" t="str">
            <v>E9743</v>
          </cell>
          <cell r="B315" t="str">
            <v>Locomotiva diesel/elétrica - 1.492 kW</v>
          </cell>
          <cell r="C315">
            <v>1004.7616</v>
          </cell>
          <cell r="D315">
            <v>308.85969999999998</v>
          </cell>
          <cell r="E315">
            <v>996.73479999999995</v>
          </cell>
          <cell r="F315">
            <v>300.8329</v>
          </cell>
        </row>
        <row r="316">
          <cell r="A316" t="str">
            <v>E9744</v>
          </cell>
          <cell r="B316" t="str">
            <v>Vagão prancha com capacidade de 100 t</v>
          </cell>
          <cell r="C316">
            <v>11.9368</v>
          </cell>
          <cell r="D316">
            <v>9.0673999999999992</v>
          </cell>
          <cell r="E316">
            <v>11.9368</v>
          </cell>
          <cell r="F316">
            <v>9.0673999999999992</v>
          </cell>
        </row>
        <row r="317">
          <cell r="A317" t="str">
            <v>E9745</v>
          </cell>
          <cell r="B317" t="str">
            <v>Trator de pneus com roçadeira a diesel - 77 kW</v>
          </cell>
          <cell r="C317">
            <v>117.5372</v>
          </cell>
          <cell r="D317">
            <v>34.072499999999998</v>
          </cell>
          <cell r="E317">
            <v>115.3488</v>
          </cell>
          <cell r="F317">
            <v>31.8841</v>
          </cell>
        </row>
        <row r="318">
          <cell r="A318" t="str">
            <v>E9746</v>
          </cell>
          <cell r="B318" t="str">
            <v>Conjunto bomba e prensa para luva de emenda de 25 mm</v>
          </cell>
          <cell r="C318">
            <v>23.867799999999999</v>
          </cell>
          <cell r="D318">
            <v>23.218800000000002</v>
          </cell>
          <cell r="E318">
            <v>21.679400000000001</v>
          </cell>
          <cell r="F318">
            <v>21.0304</v>
          </cell>
        </row>
        <row r="319">
          <cell r="A319" t="str">
            <v>E9747</v>
          </cell>
          <cell r="B319" t="str">
            <v>Conjunto bomba e prensa para luva de emenda de 32 mm</v>
          </cell>
          <cell r="C319">
            <v>23.963899999999999</v>
          </cell>
          <cell r="D319">
            <v>23.282399999999999</v>
          </cell>
          <cell r="E319">
            <v>21.775500000000001</v>
          </cell>
          <cell r="F319">
            <v>21.094000000000001</v>
          </cell>
        </row>
        <row r="320">
          <cell r="A320" t="str">
            <v>E9748</v>
          </cell>
          <cell r="B320" t="str">
            <v>Rosqueadeira para rosca cônica - 750 W</v>
          </cell>
          <cell r="C320">
            <v>22.3872</v>
          </cell>
          <cell r="D320">
            <v>22.195699999999999</v>
          </cell>
          <cell r="E320">
            <v>20.198799999999999</v>
          </cell>
          <cell r="F320">
            <v>20.007300000000001</v>
          </cell>
        </row>
        <row r="321">
          <cell r="A321" t="str">
            <v>E9749</v>
          </cell>
          <cell r="B321" t="str">
            <v>Jateador portátil multiabrasivo com capacidade de 100 l</v>
          </cell>
          <cell r="C321">
            <v>22.9771</v>
          </cell>
          <cell r="D321">
            <v>22.508800000000001</v>
          </cell>
          <cell r="E321">
            <v>20.788699999999999</v>
          </cell>
          <cell r="F321">
            <v>20.320399999999999</v>
          </cell>
        </row>
        <row r="322">
          <cell r="A322" t="str">
            <v>E9755</v>
          </cell>
          <cell r="B322" t="str">
            <v>Bomba de alta pressão para jet grouting 450 bar - 150 kW</v>
          </cell>
          <cell r="C322">
            <v>282.6139</v>
          </cell>
          <cell r="D322">
            <v>117.6606</v>
          </cell>
          <cell r="E322">
            <v>280.4255</v>
          </cell>
          <cell r="F322">
            <v>115.4722</v>
          </cell>
        </row>
        <row r="323">
          <cell r="A323" t="str">
            <v>E9756</v>
          </cell>
          <cell r="B323" t="str">
            <v>Calandra para chapas de aço até 25 mm - 22 kW</v>
          </cell>
          <cell r="C323">
            <v>72.715100000000007</v>
          </cell>
          <cell r="D323">
            <v>53.295499999999997</v>
          </cell>
          <cell r="E323">
            <v>70.526700000000005</v>
          </cell>
          <cell r="F323">
            <v>51.107100000000003</v>
          </cell>
        </row>
        <row r="324">
          <cell r="A324" t="str">
            <v>E9758</v>
          </cell>
          <cell r="B324" t="str">
            <v>Vibroacabadora de asfalto sobre pneus - 72 kW</v>
          </cell>
          <cell r="C324">
            <v>179.16800000000001</v>
          </cell>
          <cell r="D324">
            <v>90.1965</v>
          </cell>
          <cell r="E324">
            <v>175.15459999999999</v>
          </cell>
          <cell r="F324">
            <v>86.183099999999996</v>
          </cell>
        </row>
        <row r="325">
          <cell r="A325" t="str">
            <v>E9760</v>
          </cell>
          <cell r="B325" t="str">
            <v>Perfuratriz manual para coroa diamantada - 1,6 kW</v>
          </cell>
          <cell r="C325">
            <v>1.7748999999999999</v>
          </cell>
          <cell r="D325">
            <v>0.97719999999999996</v>
          </cell>
          <cell r="E325">
            <v>1.7748999999999999</v>
          </cell>
          <cell r="F325">
            <v>0.97719999999999996</v>
          </cell>
        </row>
        <row r="326">
          <cell r="A326" t="str">
            <v>E9761</v>
          </cell>
          <cell r="B326" t="str">
            <v>Guincho de coluna com capacidade de 200 kg - 920 W</v>
          </cell>
          <cell r="C326">
            <v>0.4501</v>
          </cell>
          <cell r="D326">
            <v>0.2792</v>
          </cell>
          <cell r="E326">
            <v>0.4501</v>
          </cell>
          <cell r="F326">
            <v>0.2792</v>
          </cell>
        </row>
        <row r="327">
          <cell r="A327" t="str">
            <v>E9762</v>
          </cell>
          <cell r="B327" t="str">
            <v>Rolo compactador de pneus autopropelido de 27 t - 85 kW</v>
          </cell>
          <cell r="C327">
            <v>136.29660000000001</v>
          </cell>
          <cell r="D327">
            <v>69.270700000000005</v>
          </cell>
          <cell r="E327">
            <v>133.41630000000001</v>
          </cell>
          <cell r="F327">
            <v>66.3904</v>
          </cell>
        </row>
        <row r="328">
          <cell r="A328" t="str">
            <v>E9763</v>
          </cell>
          <cell r="B328" t="str">
            <v>Grupo gerador - 36/40 kVA</v>
          </cell>
          <cell r="C328">
            <v>22.178599999999999</v>
          </cell>
          <cell r="D328">
            <v>3.1429</v>
          </cell>
          <cell r="E328">
            <v>22.178599999999999</v>
          </cell>
          <cell r="F328">
            <v>3.1429</v>
          </cell>
        </row>
        <row r="329">
          <cell r="A329" t="str">
            <v>E9766</v>
          </cell>
          <cell r="B329" t="str">
            <v>Prensa hidráulica para fabricação de blocos pré-moldados - 20 kW</v>
          </cell>
          <cell r="C329">
            <v>28.736899999999999</v>
          </cell>
          <cell r="D329">
            <v>26.007200000000001</v>
          </cell>
          <cell r="E329">
            <v>26.548500000000001</v>
          </cell>
          <cell r="F329">
            <v>23.8188</v>
          </cell>
        </row>
        <row r="330">
          <cell r="A330" t="str">
            <v>E9768</v>
          </cell>
          <cell r="B330" t="str">
            <v>Compressor de ar portátil de 778 PCM - 184 kW</v>
          </cell>
          <cell r="C330">
            <v>151.69200000000001</v>
          </cell>
          <cell r="D330">
            <v>31.4739</v>
          </cell>
          <cell r="E330">
            <v>151.69200000000001</v>
          </cell>
          <cell r="F330">
            <v>31.4739</v>
          </cell>
        </row>
        <row r="331">
          <cell r="A331" t="str">
            <v>E9769</v>
          </cell>
          <cell r="B331" t="str">
            <v>Cunha hidráulica com três cilindros e acessórios com capacidade de 3.000 kN - 5,6 kW</v>
          </cell>
          <cell r="C331">
            <v>50.3155</v>
          </cell>
          <cell r="D331">
            <v>35.780999999999999</v>
          </cell>
          <cell r="E331">
            <v>48.127099999999999</v>
          </cell>
          <cell r="F331">
            <v>33.592599999999997</v>
          </cell>
        </row>
        <row r="332">
          <cell r="A332" t="str">
            <v>E9775</v>
          </cell>
          <cell r="B332" t="str">
            <v>Escavadeira hidráulica com martelo hidráulico de 1.700 kg - 103 kW</v>
          </cell>
          <cell r="C332">
            <v>337.83449999999999</v>
          </cell>
          <cell r="D332">
            <v>157.5633</v>
          </cell>
          <cell r="E332">
            <v>334.95420000000001</v>
          </cell>
          <cell r="F332">
            <v>154.68299999999999</v>
          </cell>
        </row>
        <row r="333">
          <cell r="A333" t="str">
            <v>E9776</v>
          </cell>
          <cell r="B333" t="str">
            <v>Grupo gerador - 145/160 kVA</v>
          </cell>
          <cell r="C333">
            <v>76.312100000000001</v>
          </cell>
          <cell r="D333">
            <v>5.9870000000000001</v>
          </cell>
          <cell r="E333">
            <v>76.312100000000001</v>
          </cell>
          <cell r="F333">
            <v>5.9870000000000001</v>
          </cell>
        </row>
        <row r="334">
          <cell r="A334" t="str">
            <v>E9777</v>
          </cell>
          <cell r="B334" t="str">
            <v>Extrusora de barreira de concreto - 74 kW</v>
          </cell>
          <cell r="C334">
            <v>242.65360000000001</v>
          </cell>
          <cell r="D334">
            <v>116.97329999999999</v>
          </cell>
          <cell r="E334">
            <v>239.77330000000001</v>
          </cell>
          <cell r="F334">
            <v>114.093</v>
          </cell>
        </row>
        <row r="335">
          <cell r="A335" t="str">
            <v>E9778</v>
          </cell>
          <cell r="B335" t="str">
            <v>Grupo gerador - 310/340 kVA</v>
          </cell>
          <cell r="C335">
            <v>164.42840000000001</v>
          </cell>
          <cell r="D335">
            <v>9.1005000000000003</v>
          </cell>
          <cell r="E335">
            <v>164.42840000000001</v>
          </cell>
          <cell r="F335">
            <v>9.1005000000000003</v>
          </cell>
        </row>
        <row r="336">
          <cell r="A336" t="str">
            <v>E9779</v>
          </cell>
          <cell r="B336" t="str">
            <v>Grupo gerador - 100/110 kVA</v>
          </cell>
          <cell r="C336">
            <v>54.482799999999997</v>
          </cell>
          <cell r="D336">
            <v>3.8277999999999999</v>
          </cell>
          <cell r="E336">
            <v>54.482799999999997</v>
          </cell>
          <cell r="F336">
            <v>3.8277999999999999</v>
          </cell>
        </row>
        <row r="337">
          <cell r="A337" t="str">
            <v>E9780</v>
          </cell>
          <cell r="B337" t="str">
            <v>Misturador automático para grouteamento com capacidade de 20 m³/h - 7 kW</v>
          </cell>
          <cell r="C337">
            <v>55.721299999999999</v>
          </cell>
          <cell r="D337">
            <v>38.311100000000003</v>
          </cell>
          <cell r="E337">
            <v>53.532899999999998</v>
          </cell>
          <cell r="F337">
            <v>36.122700000000002</v>
          </cell>
        </row>
        <row r="338">
          <cell r="A338" t="str">
            <v>E9781</v>
          </cell>
          <cell r="B338" t="str">
            <v>Misturador com bomba para grouteamento tipo Flex E - 25 kW</v>
          </cell>
          <cell r="C338">
            <v>85.717299999999994</v>
          </cell>
          <cell r="D338">
            <v>57.056399999999996</v>
          </cell>
          <cell r="E338">
            <v>83.528899999999993</v>
          </cell>
          <cell r="F338">
            <v>54.868000000000002</v>
          </cell>
        </row>
        <row r="339">
          <cell r="A339" t="str">
            <v>E9782</v>
          </cell>
          <cell r="B339" t="str">
            <v>Perfuratriz pneumática com avanço de coluna de 33,5 kg</v>
          </cell>
          <cell r="C339">
            <v>29.500900000000001</v>
          </cell>
          <cell r="D339">
            <v>26.105799999999999</v>
          </cell>
          <cell r="E339">
            <v>27.3125</v>
          </cell>
          <cell r="F339">
            <v>23.917400000000001</v>
          </cell>
        </row>
        <row r="340">
          <cell r="A340" t="str">
            <v>E9784</v>
          </cell>
          <cell r="B340" t="str">
            <v>Plataforma autopropelida com alcance de 12 m com capacidade de 700 kg - 24 kW</v>
          </cell>
          <cell r="C340">
            <v>86.013300000000001</v>
          </cell>
          <cell r="D340">
            <v>51.577100000000002</v>
          </cell>
          <cell r="E340">
            <v>83.8249</v>
          </cell>
          <cell r="F340">
            <v>49.3887</v>
          </cell>
        </row>
        <row r="341">
          <cell r="A341" t="str">
            <v>E9785</v>
          </cell>
          <cell r="B341" t="str">
            <v>Guindaste sobre caminhão, com chassi 4 x 4 x 4, altura de elevação de 35,8 m com capacidade de 1.500 kN.m - 186 kW</v>
          </cell>
          <cell r="C341">
            <v>280.91980000000001</v>
          </cell>
          <cell r="D341">
            <v>149.23220000000001</v>
          </cell>
          <cell r="E341">
            <v>277.66719999999998</v>
          </cell>
          <cell r="F341">
            <v>145.9796</v>
          </cell>
        </row>
        <row r="342">
          <cell r="A342" t="str">
            <v>E9788</v>
          </cell>
          <cell r="B342" t="str">
            <v>Misturador de argamassa com capacidade de 250 l - 3,7 kW</v>
          </cell>
          <cell r="C342">
            <v>25.888999999999999</v>
          </cell>
          <cell r="D342">
            <v>22.938199999999998</v>
          </cell>
          <cell r="E342">
            <v>23.700600000000001</v>
          </cell>
          <cell r="F342">
            <v>20.7498</v>
          </cell>
        </row>
        <row r="343">
          <cell r="A343" t="str">
            <v>E9789</v>
          </cell>
          <cell r="B343" t="str">
            <v>Carro manual modelo plataforma de 150 x 80 cm com capacidade de 800 kg</v>
          </cell>
          <cell r="C343">
            <v>0.2838</v>
          </cell>
          <cell r="D343">
            <v>0.19400000000000001</v>
          </cell>
          <cell r="E343">
            <v>0.2838</v>
          </cell>
          <cell r="F343">
            <v>0.19400000000000001</v>
          </cell>
        </row>
        <row r="344">
          <cell r="A344" t="str">
            <v>E9790</v>
          </cell>
          <cell r="B344" t="str">
            <v>Bomba para concreto projetado via úmida com capacidade de 10 m³/h - 14,7 kW</v>
          </cell>
          <cell r="C344">
            <v>66.789199999999994</v>
          </cell>
          <cell r="D344">
            <v>48.060699999999997</v>
          </cell>
          <cell r="E344">
            <v>62.775799999999997</v>
          </cell>
          <cell r="F344">
            <v>44.0473</v>
          </cell>
        </row>
        <row r="345">
          <cell r="A345" t="str">
            <v>E9793</v>
          </cell>
          <cell r="B345" t="str">
            <v>Robot para concreto projetado - 70 kW - com compressor diesel</v>
          </cell>
          <cell r="C345">
            <v>683.33709999999996</v>
          </cell>
          <cell r="D345">
            <v>369.88630000000001</v>
          </cell>
          <cell r="E345">
            <v>679.32370000000003</v>
          </cell>
          <cell r="F345">
            <v>365.87290000000002</v>
          </cell>
        </row>
        <row r="346">
          <cell r="A346" t="str">
            <v>E9795</v>
          </cell>
          <cell r="B346" t="str">
            <v>Carreta de perfuração de superfície com martelo de topo e controle remoto via rádio - 46 kW</v>
          </cell>
          <cell r="C346">
            <v>301.19970000000001</v>
          </cell>
          <cell r="D346">
            <v>168.34289999999999</v>
          </cell>
          <cell r="E346">
            <v>298.31939999999997</v>
          </cell>
          <cell r="F346">
            <v>165.46260000000001</v>
          </cell>
        </row>
        <row r="347">
          <cell r="A347" t="str">
            <v>E9797</v>
          </cell>
          <cell r="B347" t="str">
            <v>Jumbo eletro-hidráulico com 3 braços - 233 kW</v>
          </cell>
          <cell r="C347">
            <v>1425.1684</v>
          </cell>
          <cell r="D347">
            <v>658.91290000000004</v>
          </cell>
          <cell r="E347">
            <v>1421.155</v>
          </cell>
          <cell r="F347">
            <v>654.89949999999999</v>
          </cell>
        </row>
        <row r="348">
          <cell r="A348" t="str">
            <v>E9798</v>
          </cell>
          <cell r="B348" t="str">
            <v>Perfuratriz hidráulica rotopercussiva - 123 kW</v>
          </cell>
          <cell r="C348">
            <v>264.80520000000001</v>
          </cell>
          <cell r="D348">
            <v>128.40090000000001</v>
          </cell>
          <cell r="E348">
            <v>261.92489999999998</v>
          </cell>
          <cell r="F348">
            <v>125.5206</v>
          </cell>
        </row>
        <row r="349">
          <cell r="A349" t="str">
            <v>E9013</v>
          </cell>
          <cell r="B349" t="str">
            <v>Caminhão tanque de asfalto com capacidade de 31.000 l - 265 kW</v>
          </cell>
          <cell r="C349">
            <v>250.1182</v>
          </cell>
          <cell r="D349">
            <v>62.487499999999997</v>
          </cell>
          <cell r="E349">
            <v>247.5119</v>
          </cell>
          <cell r="F349">
            <v>59.8812</v>
          </cell>
        </row>
        <row r="350">
          <cell r="A350" t="str">
            <v>A9335</v>
          </cell>
          <cell r="B350" t="str">
            <v>Cavalo mecânico estradeiro 6 x 2, PBT 23.000 kg - 265 kW - Motorista de caminhão</v>
          </cell>
          <cell r="C350">
            <v>235.95740000000001</v>
          </cell>
          <cell r="D350">
            <v>54.384799999999998</v>
          </cell>
          <cell r="E350">
            <v>233.3511</v>
          </cell>
          <cell r="F350">
            <v>51.778500000000001</v>
          </cell>
        </row>
        <row r="351">
          <cell r="A351" t="str">
            <v>A9364</v>
          </cell>
          <cell r="B351" t="str">
            <v>Tanque isotérmico de asfalto com capacidade de 31.000 l</v>
          </cell>
          <cell r="C351">
            <v>14.1608</v>
          </cell>
          <cell r="D351">
            <v>8.1027000000000005</v>
          </cell>
          <cell r="E351">
            <v>14.1608</v>
          </cell>
          <cell r="F351">
            <v>8.1027000000000005</v>
          </cell>
        </row>
        <row r="352">
          <cell r="A352" t="str">
            <v>E9018</v>
          </cell>
          <cell r="B352" t="str">
            <v>Cavalo mecânico com dolly intermediário e semirreboque de 4 eixos com capacidade de 53 t - 323 kW</v>
          </cell>
          <cell r="C352">
            <v>287.59370000000001</v>
          </cell>
          <cell r="D352">
            <v>94.414599999999993</v>
          </cell>
          <cell r="E352">
            <v>284.34109999999998</v>
          </cell>
          <cell r="F352">
            <v>91.162000000000006</v>
          </cell>
        </row>
        <row r="353">
          <cell r="A353" t="str">
            <v>A9324</v>
          </cell>
          <cell r="B353" t="str">
            <v>Cavalo mecânico estradeiro 6 x 4, PBT 23.000 kg - 323 kW - Motorista de veículo especial</v>
          </cell>
          <cell r="C353">
            <v>231.34389999999999</v>
          </cell>
          <cell r="D353">
            <v>62.3872</v>
          </cell>
          <cell r="E353">
            <v>228.09129999999999</v>
          </cell>
          <cell r="F353">
            <v>59.134599999999999</v>
          </cell>
        </row>
        <row r="354">
          <cell r="A354" t="str">
            <v>A9355</v>
          </cell>
          <cell r="B354" t="str">
            <v>Semirreboque com 4 eixos</v>
          </cell>
          <cell r="C354">
            <v>44.895099999999999</v>
          </cell>
          <cell r="D354">
            <v>25.5623</v>
          </cell>
          <cell r="E354">
            <v>44.895099999999999</v>
          </cell>
          <cell r="F354">
            <v>25.5623</v>
          </cell>
        </row>
        <row r="355">
          <cell r="A355" t="str">
            <v>A9382</v>
          </cell>
          <cell r="B355" t="str">
            <v>Dolly intermediário com 2 eixos para semirreboque</v>
          </cell>
          <cell r="C355">
            <v>11.354699999999999</v>
          </cell>
          <cell r="D355">
            <v>6.4650999999999996</v>
          </cell>
          <cell r="E355">
            <v>11.354699999999999</v>
          </cell>
          <cell r="F355">
            <v>6.4650999999999996</v>
          </cell>
        </row>
        <row r="356">
          <cell r="A356" t="str">
            <v>E9027</v>
          </cell>
          <cell r="B356" t="str">
            <v>Caminhão distribuidor de cimento com capacidade de 17 m³ - 188 kW</v>
          </cell>
          <cell r="C356">
            <v>222.90260000000001</v>
          </cell>
          <cell r="D356">
            <v>71.087199999999996</v>
          </cell>
          <cell r="E356">
            <v>220.2963</v>
          </cell>
          <cell r="F356">
            <v>68.480900000000005</v>
          </cell>
        </row>
        <row r="357">
          <cell r="A357" t="str">
            <v>A9333</v>
          </cell>
          <cell r="B357" t="str">
            <v>Caminhão plataforma 8 x 2, PBT 29.000 kg e distância entre eixos 4,8 m - 188 kW - Motorista de caminhão</v>
          </cell>
          <cell r="C357">
            <v>175.33</v>
          </cell>
          <cell r="D357">
            <v>46.180199999999999</v>
          </cell>
          <cell r="E357">
            <v>172.72370000000001</v>
          </cell>
          <cell r="F357">
            <v>43.573900000000002</v>
          </cell>
        </row>
        <row r="358">
          <cell r="A358" t="str">
            <v>A9365</v>
          </cell>
          <cell r="B358" t="str">
            <v>Distribuidor de cimento montado sobre chassi com capacidade de 17 m³</v>
          </cell>
          <cell r="C358">
            <v>47.572600000000001</v>
          </cell>
          <cell r="D358">
            <v>24.907</v>
          </cell>
          <cell r="E358">
            <v>47.572600000000001</v>
          </cell>
          <cell r="F358">
            <v>24.907</v>
          </cell>
        </row>
        <row r="359">
          <cell r="A359" t="str">
            <v>E9037</v>
          </cell>
          <cell r="B359" t="str">
            <v>Plataforma de inspeção sob pontes montada em caminhão com capacidade de 500 kg e alcance de 14 m - 188 kW</v>
          </cell>
          <cell r="C359">
            <v>350.59370000000001</v>
          </cell>
          <cell r="D359">
            <v>152.57079999999999</v>
          </cell>
          <cell r="E359">
            <v>345.15269999999998</v>
          </cell>
          <cell r="F359">
            <v>147.12979999999999</v>
          </cell>
        </row>
        <row r="360">
          <cell r="A360" t="str">
            <v>A9334</v>
          </cell>
          <cell r="B360" t="str">
            <v>Caminhão plataforma 8 x 2, PBT 29.000 kg e distância entre eixos 4,8 m - 188 kW - Motorista de veículo especial</v>
          </cell>
          <cell r="C360">
            <v>180.18700000000001</v>
          </cell>
          <cell r="D360">
            <v>51.037199999999999</v>
          </cell>
          <cell r="E360">
            <v>176.93440000000001</v>
          </cell>
          <cell r="F360">
            <v>47.784599999999998</v>
          </cell>
        </row>
        <row r="361">
          <cell r="A361" t="str">
            <v>A9378</v>
          </cell>
          <cell r="B361" t="str">
            <v>Plataforma telescópica para inspeção de pontes montada sobre chassi com capacidade de 500 kg</v>
          </cell>
          <cell r="C361">
            <v>170.4067</v>
          </cell>
          <cell r="D361">
            <v>101.53360000000001</v>
          </cell>
          <cell r="E361">
            <v>168.2183</v>
          </cell>
          <cell r="F361">
            <v>99.345200000000006</v>
          </cell>
        </row>
        <row r="362">
          <cell r="A362" t="str">
            <v>E9041</v>
          </cell>
          <cell r="B362" t="str">
            <v>Caminhão carroceria com guindauto com capacidade de 45 t.m - 188 kW</v>
          </cell>
          <cell r="C362">
            <v>231.77379999999999</v>
          </cell>
          <cell r="D362">
            <v>89.521199999999993</v>
          </cell>
          <cell r="E362">
            <v>226.33279999999999</v>
          </cell>
          <cell r="F362">
            <v>84.080200000000005</v>
          </cell>
        </row>
        <row r="363">
          <cell r="A363" t="str">
            <v>A9313</v>
          </cell>
          <cell r="B363" t="str">
            <v>Caminhão plataforma 6 x 2, PBT 24.100 kg e distância entre eixos 5,4 m - 188 kW - Motorista de veículo especial</v>
          </cell>
          <cell r="C363">
            <v>179.28219999999999</v>
          </cell>
          <cell r="D363">
            <v>50.575000000000003</v>
          </cell>
          <cell r="E363">
            <v>176.02959999999999</v>
          </cell>
          <cell r="F363">
            <v>47.322400000000002</v>
          </cell>
        </row>
        <row r="364">
          <cell r="A364" t="str">
            <v>A9351</v>
          </cell>
          <cell r="B364" t="str">
            <v>Carroceria de madeira com capacidade de 11 t</v>
          </cell>
          <cell r="C364">
            <v>2.7797000000000001</v>
          </cell>
          <cell r="D364">
            <v>1.5469999999999999</v>
          </cell>
          <cell r="E364">
            <v>2.7797000000000001</v>
          </cell>
          <cell r="F364">
            <v>1.5469999999999999</v>
          </cell>
        </row>
        <row r="365">
          <cell r="A365" t="str">
            <v>A9373</v>
          </cell>
          <cell r="B365" t="str">
            <v>Guindaste articulado montado sobre chassi com capacidade de 45 t.m</v>
          </cell>
          <cell r="C365">
            <v>49.7119</v>
          </cell>
          <cell r="D365">
            <v>37.3992</v>
          </cell>
          <cell r="E365">
            <v>47.523499999999999</v>
          </cell>
          <cell r="F365">
            <v>35.210799999999999</v>
          </cell>
        </row>
        <row r="366">
          <cell r="A366" t="str">
            <v>E9082</v>
          </cell>
          <cell r="B366" t="str">
            <v>Bate-estaca hidráulico para defensas montado em caminhão guindauto com capacidade de 20 t.m e carroceria de 4 t - 136 kW</v>
          </cell>
          <cell r="C366">
            <v>224.887</v>
          </cell>
          <cell r="D366">
            <v>111.2826</v>
          </cell>
          <cell r="E366">
            <v>217.90389999999999</v>
          </cell>
          <cell r="F366">
            <v>104.29949999999999</v>
          </cell>
        </row>
        <row r="367">
          <cell r="A367" t="str">
            <v>A9323</v>
          </cell>
          <cell r="B367" t="str">
            <v>Caminhão plataforma 4 x 2, PBT 14.300 kg e distância entre eixos 4,8 m - 136 kW - Motorista de caminhão</v>
          </cell>
          <cell r="C367">
            <v>138.9101</v>
          </cell>
          <cell r="D367">
            <v>42.950200000000002</v>
          </cell>
          <cell r="E367">
            <v>136.3038</v>
          </cell>
          <cell r="F367">
            <v>40.343899999999998</v>
          </cell>
        </row>
        <row r="368">
          <cell r="A368" t="str">
            <v>A9347</v>
          </cell>
          <cell r="B368" t="str">
            <v>Carroceria de madeira com capacidade de 4 t</v>
          </cell>
          <cell r="C368">
            <v>1.6034999999999999</v>
          </cell>
          <cell r="D368">
            <v>0.89239999999999997</v>
          </cell>
          <cell r="E368">
            <v>1.6034999999999999</v>
          </cell>
          <cell r="F368">
            <v>0.89239999999999997</v>
          </cell>
        </row>
        <row r="369">
          <cell r="A369" t="str">
            <v>A9372</v>
          </cell>
          <cell r="B369" t="str">
            <v>Guindaste articulado montado sobre chassi com capacidade de 20 t.m</v>
          </cell>
          <cell r="C369">
            <v>36.609299999999998</v>
          </cell>
          <cell r="D369">
            <v>30.107099999999999</v>
          </cell>
          <cell r="E369">
            <v>34.420900000000003</v>
          </cell>
          <cell r="F369">
            <v>27.918700000000001</v>
          </cell>
        </row>
        <row r="370">
          <cell r="A370" t="str">
            <v>A9379</v>
          </cell>
          <cell r="B370" t="str">
            <v>Bate estaca hidráulico para defensas metálicas montada sobre chassi</v>
          </cell>
          <cell r="C370">
            <v>47.764099999999999</v>
          </cell>
          <cell r="D370">
            <v>37.332900000000002</v>
          </cell>
          <cell r="E370">
            <v>45.575699999999998</v>
          </cell>
          <cell r="F370">
            <v>35.144500000000001</v>
          </cell>
        </row>
        <row r="371">
          <cell r="A371" t="str">
            <v>E9097</v>
          </cell>
          <cell r="B371" t="str">
            <v>Caminhão de resgate de veículos leves com plataforma com capacidade de 3,5 t - 115 kW</v>
          </cell>
          <cell r="C371">
            <v>125.8948</v>
          </cell>
          <cell r="D371">
            <v>45.025799999999997</v>
          </cell>
          <cell r="E371">
            <v>122.6422</v>
          </cell>
          <cell r="F371">
            <v>41.773200000000003</v>
          </cell>
        </row>
        <row r="372">
          <cell r="A372" t="str">
            <v>A9326</v>
          </cell>
          <cell r="B372" t="str">
            <v>Caminhão plataforma 4 x 2 PBT 9.600 kg e distância entre eixos 3,7 m - 115 kW - Motorista de veículo especial</v>
          </cell>
          <cell r="C372">
            <v>120.36320000000001</v>
          </cell>
          <cell r="D372">
            <v>42.060400000000001</v>
          </cell>
          <cell r="E372">
            <v>117.11060000000001</v>
          </cell>
          <cell r="F372">
            <v>38.8078</v>
          </cell>
        </row>
        <row r="373">
          <cell r="A373" t="str">
            <v>A9374</v>
          </cell>
          <cell r="B373" t="str">
            <v>Plataforma hidráulica para resgate de veículos montada sobre chassi com capacidade de 3,5 t</v>
          </cell>
          <cell r="C373">
            <v>5.5316000000000001</v>
          </cell>
          <cell r="D373">
            <v>2.9653999999999998</v>
          </cell>
          <cell r="E373">
            <v>5.5316000000000001</v>
          </cell>
          <cell r="F373">
            <v>2.9653999999999998</v>
          </cell>
        </row>
        <row r="374">
          <cell r="A374" t="str">
            <v>E9098</v>
          </cell>
          <cell r="B374" t="str">
            <v>Caminhão de resgate de veículos de porte médio com capacidade do guincho de 20 t - 136 kW</v>
          </cell>
          <cell r="C374">
            <v>180.48679999999999</v>
          </cell>
          <cell r="D374">
            <v>77.668999999999997</v>
          </cell>
          <cell r="E374">
            <v>175.04580000000001</v>
          </cell>
          <cell r="F374">
            <v>72.227999999999994</v>
          </cell>
        </row>
        <row r="375">
          <cell r="A375" t="str">
            <v>A9306</v>
          </cell>
          <cell r="B375" t="str">
            <v>Caminhão plataforma 4 x 2, PBT 17.100 kg e distância entre eixos 3,6 m - 136 kW - Motorista de veículo especial</v>
          </cell>
          <cell r="C375">
            <v>143.94630000000001</v>
          </cell>
          <cell r="D375">
            <v>47.898800000000001</v>
          </cell>
          <cell r="E375">
            <v>140.69370000000001</v>
          </cell>
          <cell r="F375">
            <v>44.6462</v>
          </cell>
        </row>
        <row r="376">
          <cell r="A376" t="str">
            <v>A9375</v>
          </cell>
          <cell r="B376" t="str">
            <v>Guincho rebocador para resgate de veículos montada sobre chassi com capacidade de 20 t</v>
          </cell>
          <cell r="C376">
            <v>36.540500000000002</v>
          </cell>
          <cell r="D376">
            <v>29.770199999999999</v>
          </cell>
          <cell r="E376">
            <v>34.3521</v>
          </cell>
          <cell r="F376">
            <v>27.581800000000001</v>
          </cell>
        </row>
        <row r="377">
          <cell r="A377" t="str">
            <v>E9099</v>
          </cell>
          <cell r="B377" t="str">
            <v>Caminhão de resgate de veículos pesados com dois guinchos com capacidade de 35 t - 240 kW</v>
          </cell>
          <cell r="C377">
            <v>288.8657</v>
          </cell>
          <cell r="D377">
            <v>103.0031</v>
          </cell>
          <cell r="E377">
            <v>283.42469999999997</v>
          </cell>
          <cell r="F377">
            <v>97.562100000000001</v>
          </cell>
        </row>
        <row r="378">
          <cell r="A378" t="str">
            <v>A9320</v>
          </cell>
          <cell r="B378" t="str">
            <v>Caminhão plataforma 6 x 2, PBT 23.000 kg e distância entre eixos 4,8 m - 240 kW - Motorista de veículo especial</v>
          </cell>
          <cell r="C378">
            <v>223.8329</v>
          </cell>
          <cell r="D378">
            <v>57.9587</v>
          </cell>
          <cell r="E378">
            <v>220.58029999999999</v>
          </cell>
          <cell r="F378">
            <v>54.706099999999999</v>
          </cell>
        </row>
        <row r="379">
          <cell r="A379" t="str">
            <v>A9376</v>
          </cell>
          <cell r="B379" t="str">
            <v>Guincho rebocador para resgate de veículos montada sobre chassi com capacidade de 35 t</v>
          </cell>
          <cell r="C379">
            <v>65.032799999999995</v>
          </cell>
          <cell r="D379">
            <v>45.044400000000003</v>
          </cell>
          <cell r="E379">
            <v>62.8444</v>
          </cell>
          <cell r="F379">
            <v>42.856000000000002</v>
          </cell>
        </row>
        <row r="380">
          <cell r="A380" t="str">
            <v>E9100</v>
          </cell>
          <cell r="B380" t="str">
            <v>Cavalo mecânico sem reboque - 210 kW</v>
          </cell>
          <cell r="C380">
            <v>153.14429999999999</v>
          </cell>
          <cell r="D380">
            <v>44.681800000000003</v>
          </cell>
          <cell r="E380">
            <v>150.53800000000001</v>
          </cell>
          <cell r="F380">
            <v>42.075499999999998</v>
          </cell>
        </row>
        <row r="381">
          <cell r="A381" t="str">
            <v>A9310</v>
          </cell>
          <cell r="B381" t="str">
            <v>Cavalo mecânico 4 x 2, PBT 17.100 kg - 210 kW - Motorista de caminhão</v>
          </cell>
          <cell r="C381">
            <v>153.14429999999999</v>
          </cell>
          <cell r="D381">
            <v>44.681800000000003</v>
          </cell>
          <cell r="E381">
            <v>150.53800000000001</v>
          </cell>
          <cell r="F381">
            <v>42.075499999999998</v>
          </cell>
        </row>
        <row r="382">
          <cell r="A382" t="str">
            <v>E9114</v>
          </cell>
          <cell r="B382" t="str">
            <v>Painel com seta luminosa para montagem em caminhão</v>
          </cell>
          <cell r="C382">
            <v>4.3460000000000001</v>
          </cell>
          <cell r="D382">
            <v>2.9706999999999999</v>
          </cell>
          <cell r="E382">
            <v>4.3460000000000001</v>
          </cell>
          <cell r="F382">
            <v>2.9706999999999999</v>
          </cell>
        </row>
        <row r="383">
          <cell r="A383" t="str">
            <v>A9380</v>
          </cell>
          <cell r="B383" t="str">
            <v>Painel com seta luminosa montado sobre chassi</v>
          </cell>
          <cell r="C383">
            <v>4.3460000000000001</v>
          </cell>
          <cell r="D383">
            <v>2.9706999999999999</v>
          </cell>
          <cell r="E383">
            <v>4.3460000000000001</v>
          </cell>
          <cell r="F383">
            <v>2.9706999999999999</v>
          </cell>
        </row>
        <row r="384">
          <cell r="A384" t="str">
            <v>E9115</v>
          </cell>
          <cell r="B384" t="str">
            <v>Amortecedor retrátil (AMC) para montagem em caminhão</v>
          </cell>
          <cell r="C384">
            <v>32.500799999999998</v>
          </cell>
          <cell r="D384">
            <v>17.727699999999999</v>
          </cell>
          <cell r="E384">
            <v>32.500799999999998</v>
          </cell>
          <cell r="F384">
            <v>17.727699999999999</v>
          </cell>
        </row>
        <row r="385">
          <cell r="A385" t="str">
            <v>A9381</v>
          </cell>
          <cell r="B385" t="str">
            <v>Amortecedor retrátil montado em caminhão</v>
          </cell>
          <cell r="C385">
            <v>32.500799999999998</v>
          </cell>
          <cell r="D385">
            <v>17.727699999999999</v>
          </cell>
          <cell r="E385">
            <v>32.500799999999998</v>
          </cell>
          <cell r="F385">
            <v>17.727699999999999</v>
          </cell>
        </row>
        <row r="386">
          <cell r="A386" t="str">
            <v>E9145</v>
          </cell>
          <cell r="B386" t="str">
            <v>Caminhão basculante para concreto com capacidade de 7 m³ - 188 kW</v>
          </cell>
          <cell r="C386">
            <v>151.82470000000001</v>
          </cell>
          <cell r="D386">
            <v>48.866</v>
          </cell>
          <cell r="E386">
            <v>149.2184</v>
          </cell>
          <cell r="F386">
            <v>46.259700000000002</v>
          </cell>
        </row>
        <row r="387">
          <cell r="A387" t="str">
            <v>A9316</v>
          </cell>
          <cell r="B387" t="str">
            <v>Caminhão plataforma 8 x 2, PBT 29.000 kg e distância entre eixos 4,8 m - 188 kW - Motorista de caminhão</v>
          </cell>
          <cell r="C387">
            <v>146.69479999999999</v>
          </cell>
          <cell r="D387">
            <v>46.180199999999999</v>
          </cell>
          <cell r="E387">
            <v>144.08850000000001</v>
          </cell>
          <cell r="F387">
            <v>43.573900000000002</v>
          </cell>
        </row>
        <row r="388">
          <cell r="A388" t="str">
            <v>A9340</v>
          </cell>
          <cell r="B388" t="str">
            <v>Caçamba basculante para concreto com capacidade de 7 m³</v>
          </cell>
          <cell r="C388">
            <v>5.1299000000000001</v>
          </cell>
          <cell r="D388">
            <v>2.6858</v>
          </cell>
          <cell r="E388">
            <v>5.1299000000000001</v>
          </cell>
          <cell r="F388">
            <v>2.6858</v>
          </cell>
        </row>
        <row r="389">
          <cell r="A389" t="str">
            <v>E9146</v>
          </cell>
          <cell r="B389" t="str">
            <v>Caminhão silo com capacidade de 30 m³ - 265 kW</v>
          </cell>
          <cell r="C389">
            <v>259.04300000000001</v>
          </cell>
          <cell r="D389">
            <v>67.232900000000001</v>
          </cell>
          <cell r="E389">
            <v>256.43669999999997</v>
          </cell>
          <cell r="F389">
            <v>64.626599999999996</v>
          </cell>
        </row>
        <row r="390">
          <cell r="A390" t="str">
            <v>A9335</v>
          </cell>
          <cell r="B390" t="str">
            <v>Cavalo mecânico estradeiro 6 x 2, PBT 23.000 kg - 265 kW - Motorista de caminhão</v>
          </cell>
          <cell r="C390">
            <v>235.95740000000001</v>
          </cell>
          <cell r="D390">
            <v>54.384799999999998</v>
          </cell>
          <cell r="E390">
            <v>233.3511</v>
          </cell>
          <cell r="F390">
            <v>51.778500000000001</v>
          </cell>
        </row>
        <row r="391">
          <cell r="A391" t="str">
            <v>A9357</v>
          </cell>
          <cell r="B391" t="str">
            <v>Semirreboque silo para cimento com capacidade de 30 m³</v>
          </cell>
          <cell r="C391">
            <v>23.085599999999999</v>
          </cell>
          <cell r="D391">
            <v>12.848100000000001</v>
          </cell>
          <cell r="E391">
            <v>23.085599999999999</v>
          </cell>
          <cell r="F391">
            <v>12.848100000000001</v>
          </cell>
        </row>
        <row r="392">
          <cell r="A392" t="str">
            <v>E9201</v>
          </cell>
          <cell r="B392" t="str">
            <v>Caminhão basculante para rocha com capacidade de 12 m³ - 188 kW com periculosidade</v>
          </cell>
          <cell r="C392">
            <v>173.4931</v>
          </cell>
          <cell r="D392">
            <v>65.9953</v>
          </cell>
          <cell r="E392">
            <v>169.2713</v>
          </cell>
          <cell r="F392">
            <v>61.773499999999999</v>
          </cell>
        </row>
        <row r="393">
          <cell r="A393" t="str">
            <v>A9327</v>
          </cell>
          <cell r="B393" t="str">
            <v>Caminhão plataforma 8 x 2 PBT 29.000 kg e distância entre eixos 4,8 m - 188 kW - Motorista de veículo especial com periculosidade</v>
          </cell>
          <cell r="C393">
            <v>158.83619999999999</v>
          </cell>
          <cell r="D393">
            <v>58.321599999999997</v>
          </cell>
          <cell r="E393">
            <v>154.61439999999999</v>
          </cell>
          <cell r="F393">
            <v>54.099800000000002</v>
          </cell>
        </row>
        <row r="394">
          <cell r="A394" t="str">
            <v>A9343</v>
          </cell>
          <cell r="B394" t="str">
            <v>Caçamba basculante para rocha com capacidade de 12 m³</v>
          </cell>
          <cell r="C394">
            <v>14.6569</v>
          </cell>
          <cell r="D394">
            <v>7.6737000000000002</v>
          </cell>
          <cell r="E394">
            <v>14.6569</v>
          </cell>
          <cell r="F394">
            <v>7.6737000000000002</v>
          </cell>
        </row>
        <row r="395">
          <cell r="A395" t="str">
            <v>E9202</v>
          </cell>
          <cell r="B395" t="str">
            <v>Plataforma pantográfica montada em caminhão - 115 kW com periculosidade</v>
          </cell>
          <cell r="C395">
            <v>213.4648</v>
          </cell>
          <cell r="D395">
            <v>108.9255</v>
          </cell>
          <cell r="E395">
            <v>206.40459999999999</v>
          </cell>
          <cell r="F395">
            <v>101.8653</v>
          </cell>
        </row>
        <row r="396">
          <cell r="A396" t="str">
            <v>A9300</v>
          </cell>
          <cell r="B396" t="str">
            <v>Caminhão plataforma 4 x 2, PBT 8.300 kg e distância entre eixos 3,7 m - 115 kW - Motorista de veículo especial com periculosidade</v>
          </cell>
          <cell r="C396">
            <v>131.1977</v>
          </cell>
          <cell r="D396">
            <v>51.1584</v>
          </cell>
          <cell r="E396">
            <v>126.9759</v>
          </cell>
          <cell r="F396">
            <v>46.936599999999999</v>
          </cell>
        </row>
        <row r="397">
          <cell r="A397" t="str">
            <v>A9383</v>
          </cell>
          <cell r="B397" t="str">
            <v>Plataforma pantográfica hidráulica montada sobre chassi com capacidade de 600 kg - com periculosidade</v>
          </cell>
          <cell r="C397">
            <v>82.267099999999999</v>
          </cell>
          <cell r="D397">
            <v>57.767099999999999</v>
          </cell>
          <cell r="E397">
            <v>79.428700000000006</v>
          </cell>
          <cell r="F397">
            <v>54.928699999999999</v>
          </cell>
        </row>
        <row r="398">
          <cell r="A398" t="str">
            <v>E9506</v>
          </cell>
          <cell r="B398" t="str">
            <v>Caminhão basculante com capacidade de 6 m³ - 136 kW</v>
          </cell>
          <cell r="C398">
            <v>107.2704</v>
          </cell>
          <cell r="D398">
            <v>45.904499999999999</v>
          </cell>
          <cell r="E398">
            <v>104.6641</v>
          </cell>
          <cell r="F398">
            <v>43.298200000000001</v>
          </cell>
        </row>
        <row r="399">
          <cell r="A399" t="str">
            <v>A9307</v>
          </cell>
          <cell r="B399" t="str">
            <v>Caminhão plataforma 4 x 2, PBT 17.100 kg e distância entre eixos 3,6 m - 136 kW - Motorista de caminhão</v>
          </cell>
          <cell r="C399">
            <v>101.8026</v>
          </cell>
          <cell r="D399">
            <v>43.041800000000002</v>
          </cell>
          <cell r="E399">
            <v>99.196299999999994</v>
          </cell>
          <cell r="F399">
            <v>40.435499999999998</v>
          </cell>
        </row>
        <row r="400">
          <cell r="A400" t="str">
            <v>A9338</v>
          </cell>
          <cell r="B400" t="str">
            <v>Caçamba basculante com capacidade de 6 m³</v>
          </cell>
          <cell r="C400">
            <v>5.4678000000000004</v>
          </cell>
          <cell r="D400">
            <v>2.8626999999999998</v>
          </cell>
          <cell r="E400">
            <v>5.4678000000000004</v>
          </cell>
          <cell r="F400">
            <v>2.8626999999999998</v>
          </cell>
        </row>
        <row r="401">
          <cell r="A401" t="str">
            <v>E9508</v>
          </cell>
          <cell r="B401" t="str">
            <v>Caminhão carroceria com capacidade de 9 t - 136 kW</v>
          </cell>
          <cell r="C401">
            <v>107.05459999999999</v>
          </cell>
          <cell r="D401">
            <v>45.851799999999997</v>
          </cell>
          <cell r="E401">
            <v>104.4483</v>
          </cell>
          <cell r="F401">
            <v>43.2455</v>
          </cell>
        </row>
        <row r="402">
          <cell r="A402" t="str">
            <v>A9309</v>
          </cell>
          <cell r="B402" t="str">
            <v>Caminhão plataforma 4 x 2, PBT 17.100 kg e distância entre eixos 4,8 m - 136 kW - Motorista de caminhão</v>
          </cell>
          <cell r="C402">
            <v>104.2749</v>
          </cell>
          <cell r="D402">
            <v>44.3048</v>
          </cell>
          <cell r="E402">
            <v>101.6686</v>
          </cell>
          <cell r="F402">
            <v>41.698500000000003</v>
          </cell>
        </row>
        <row r="403">
          <cell r="A403" t="str">
            <v>A9350</v>
          </cell>
          <cell r="B403" t="str">
            <v>Carroceria de madeira com capacidade de 9 t</v>
          </cell>
          <cell r="C403">
            <v>2.7797000000000001</v>
          </cell>
          <cell r="D403">
            <v>1.5469999999999999</v>
          </cell>
          <cell r="E403">
            <v>2.7797000000000001</v>
          </cell>
          <cell r="F403">
            <v>1.5469999999999999</v>
          </cell>
        </row>
        <row r="404">
          <cell r="A404" t="str">
            <v>E9509</v>
          </cell>
          <cell r="B404" t="str">
            <v>Caminhão tanque distribuidor de asfalto com capacidade de 6.000 l - 7 kW/136 kW</v>
          </cell>
          <cell r="C404">
            <v>153.6181</v>
          </cell>
          <cell r="D404">
            <v>49.657800000000002</v>
          </cell>
          <cell r="E404">
            <v>151.01179999999999</v>
          </cell>
          <cell r="F404">
            <v>47.051499999999997</v>
          </cell>
        </row>
        <row r="405">
          <cell r="A405" t="str">
            <v>A9323</v>
          </cell>
          <cell r="B405" t="str">
            <v>Caminhão plataforma 4 x 2, PBT 14.300 kg e distância entre eixos 4,8 m - 136 kW - Motorista de caminhão</v>
          </cell>
          <cell r="C405">
            <v>138.9101</v>
          </cell>
          <cell r="D405">
            <v>42.950200000000002</v>
          </cell>
          <cell r="E405">
            <v>136.3038</v>
          </cell>
          <cell r="F405">
            <v>40.343899999999998</v>
          </cell>
        </row>
        <row r="406">
          <cell r="A406" t="str">
            <v>A9363</v>
          </cell>
          <cell r="B406" t="str">
            <v>Tanque espargidor de asfalto com capacidade de 6.000 l</v>
          </cell>
          <cell r="C406">
            <v>14.708</v>
          </cell>
          <cell r="D406">
            <v>6.7076000000000002</v>
          </cell>
          <cell r="E406">
            <v>14.708</v>
          </cell>
          <cell r="F406">
            <v>6.7076000000000002</v>
          </cell>
        </row>
        <row r="407">
          <cell r="A407" t="str">
            <v>E9520</v>
          </cell>
          <cell r="B407" t="str">
            <v>Caminhão com caçamba térmica com capacidade de 6 m³ - 188 kW</v>
          </cell>
          <cell r="C407">
            <v>161.15209999999999</v>
          </cell>
          <cell r="D407">
            <v>53.917000000000002</v>
          </cell>
          <cell r="E407">
            <v>158.54580000000001</v>
          </cell>
          <cell r="F407">
            <v>51.310699999999997</v>
          </cell>
        </row>
        <row r="408">
          <cell r="A408" t="str">
            <v>A9311</v>
          </cell>
          <cell r="B408" t="str">
            <v>Caminhão plataforma 6 x 2, PBT 24.100 kg e distância entre eixos 4,8 m - 188 kW - Motorista de caminhão</v>
          </cell>
          <cell r="C408">
            <v>150.2792</v>
          </cell>
          <cell r="D408">
            <v>48.011400000000002</v>
          </cell>
          <cell r="E408">
            <v>147.6729</v>
          </cell>
          <cell r="F408">
            <v>45.405099999999997</v>
          </cell>
        </row>
        <row r="409">
          <cell r="A409" t="str">
            <v>A9339</v>
          </cell>
          <cell r="B409" t="str">
            <v>Caçamba térmica com capacidade de 6 m³</v>
          </cell>
          <cell r="C409">
            <v>10.8729</v>
          </cell>
          <cell r="D409">
            <v>5.9055999999999997</v>
          </cell>
          <cell r="E409">
            <v>10.8729</v>
          </cell>
          <cell r="F409">
            <v>5.9055999999999997</v>
          </cell>
        </row>
        <row r="410">
          <cell r="A410" t="str">
            <v>E9571</v>
          </cell>
          <cell r="B410" t="str">
            <v>Caminhão tanque com capacidade de 10.000 l - 188 kW</v>
          </cell>
          <cell r="C410">
            <v>189.13140000000001</v>
          </cell>
          <cell r="D410">
            <v>53.697600000000001</v>
          </cell>
          <cell r="E410">
            <v>186.52510000000001</v>
          </cell>
          <cell r="F410">
            <v>51.091299999999997</v>
          </cell>
        </row>
        <row r="411">
          <cell r="A411" t="str">
            <v>A9332</v>
          </cell>
          <cell r="B411" t="str">
            <v>Caminhão plataforma 6 x 2, PBT 24.100 kg e distância entre eixos 4,8 m - 188 kW - Motorista de caminhão</v>
          </cell>
          <cell r="C411">
            <v>178.9144</v>
          </cell>
          <cell r="D411">
            <v>48.011400000000002</v>
          </cell>
          <cell r="E411">
            <v>176.3081</v>
          </cell>
          <cell r="F411">
            <v>45.405099999999997</v>
          </cell>
        </row>
        <row r="412">
          <cell r="A412" t="str">
            <v>A9360</v>
          </cell>
          <cell r="B412" t="str">
            <v>Tanque para transporte de água com capacidade de 10.000 l</v>
          </cell>
          <cell r="C412">
            <v>10.217000000000001</v>
          </cell>
          <cell r="D412">
            <v>5.6862000000000004</v>
          </cell>
          <cell r="E412">
            <v>10.217000000000001</v>
          </cell>
          <cell r="F412">
            <v>5.6862000000000004</v>
          </cell>
        </row>
        <row r="413">
          <cell r="A413" t="str">
            <v>E9575</v>
          </cell>
          <cell r="B413" t="str">
            <v>Caminhão basculante com caçamba estanque com capacidade de 14 m³ - 188 kW</v>
          </cell>
          <cell r="C413">
            <v>159.38069999999999</v>
          </cell>
          <cell r="D413">
            <v>55.136099999999999</v>
          </cell>
          <cell r="E413">
            <v>156.12809999999999</v>
          </cell>
          <cell r="F413">
            <v>51.883499999999998</v>
          </cell>
        </row>
        <row r="414">
          <cell r="A414" t="str">
            <v>A9317</v>
          </cell>
          <cell r="B414" t="str">
            <v>Caminhão plataforma 8 x 2, PBT 29.000 kg e distância entre eixos 4,8 m - 188 kW - Motorista de veículo especial</v>
          </cell>
          <cell r="C414">
            <v>151.55179999999999</v>
          </cell>
          <cell r="D414">
            <v>51.037199999999999</v>
          </cell>
          <cell r="E414">
            <v>148.29920000000001</v>
          </cell>
          <cell r="F414">
            <v>47.784599999999998</v>
          </cell>
        </row>
        <row r="415">
          <cell r="A415" t="str">
            <v>A9345</v>
          </cell>
          <cell r="B415" t="str">
            <v>Caçamba basculante estanque com capacidade de 14 m³</v>
          </cell>
          <cell r="C415">
            <v>7.8289</v>
          </cell>
          <cell r="D415">
            <v>4.0989000000000004</v>
          </cell>
          <cell r="E415">
            <v>7.8289</v>
          </cell>
          <cell r="F415">
            <v>4.0989000000000004</v>
          </cell>
        </row>
        <row r="416">
          <cell r="A416" t="str">
            <v>E9579</v>
          </cell>
          <cell r="B416" t="str">
            <v>Caminhão basculante com capacidade de 10 m³ - 188 kW</v>
          </cell>
          <cell r="C416">
            <v>153.63990000000001</v>
          </cell>
          <cell r="D416">
            <v>49.816400000000002</v>
          </cell>
          <cell r="E416">
            <v>151.03360000000001</v>
          </cell>
          <cell r="F416">
            <v>47.210099999999997</v>
          </cell>
        </row>
        <row r="417">
          <cell r="A417" t="str">
            <v>A9316</v>
          </cell>
          <cell r="B417" t="str">
            <v>Caminhão plataforma 8 x 2, PBT 29.000 kg e distância entre eixos 4,8 m - 188 kW - Motorista de caminhão</v>
          </cell>
          <cell r="C417">
            <v>146.69479999999999</v>
          </cell>
          <cell r="D417">
            <v>46.180199999999999</v>
          </cell>
          <cell r="E417">
            <v>144.08850000000001</v>
          </cell>
          <cell r="F417">
            <v>43.573900000000002</v>
          </cell>
        </row>
        <row r="418">
          <cell r="A418" t="str">
            <v>A9342</v>
          </cell>
          <cell r="B418" t="str">
            <v>Caçamba basculante com capacidade de 10 m³</v>
          </cell>
          <cell r="C418">
            <v>6.9451000000000001</v>
          </cell>
          <cell r="D418">
            <v>3.6362000000000001</v>
          </cell>
          <cell r="E418">
            <v>6.9451000000000001</v>
          </cell>
          <cell r="F418">
            <v>3.6362000000000001</v>
          </cell>
        </row>
        <row r="419">
          <cell r="A419" t="str">
            <v>E9592</v>
          </cell>
          <cell r="B419" t="str">
            <v>Caminhão carroceria com capacidade de 15 t - 188 kW</v>
          </cell>
          <cell r="C419">
            <v>148.56970000000001</v>
          </cell>
          <cell r="D419">
            <v>47.265000000000001</v>
          </cell>
          <cell r="E419">
            <v>145.96340000000001</v>
          </cell>
          <cell r="F419">
            <v>44.658700000000003</v>
          </cell>
        </row>
        <row r="420">
          <cell r="A420" t="str">
            <v>A9314</v>
          </cell>
          <cell r="B420" t="str">
            <v>Caminhão plataforma 6 x 2, PBT 24.100 kg e distância entre eixos 5,4 m - 188 kW - Motorista de caminhão</v>
          </cell>
          <cell r="C420">
            <v>145.79</v>
          </cell>
          <cell r="D420">
            <v>45.718000000000004</v>
          </cell>
          <cell r="E420">
            <v>143.18369999999999</v>
          </cell>
          <cell r="F420">
            <v>43.111699999999999</v>
          </cell>
        </row>
        <row r="421">
          <cell r="A421" t="str">
            <v>A9352</v>
          </cell>
          <cell r="B421" t="str">
            <v>Carroceria de madeira com capacidade de 15 t</v>
          </cell>
          <cell r="C421">
            <v>2.7797000000000001</v>
          </cell>
          <cell r="D421">
            <v>1.5469999999999999</v>
          </cell>
          <cell r="E421">
            <v>2.7797000000000001</v>
          </cell>
          <cell r="F421">
            <v>1.5469999999999999</v>
          </cell>
        </row>
        <row r="422">
          <cell r="A422" t="str">
            <v>E9600</v>
          </cell>
          <cell r="B422" t="str">
            <v>Caminhão betoneira com capacidade de 8 m³ - 188 kW</v>
          </cell>
          <cell r="C422">
            <v>167.99610000000001</v>
          </cell>
          <cell r="D422">
            <v>59.646700000000003</v>
          </cell>
          <cell r="E422">
            <v>164.74350000000001</v>
          </cell>
          <cell r="F422">
            <v>56.394100000000002</v>
          </cell>
        </row>
        <row r="423">
          <cell r="A423" t="str">
            <v>A9317</v>
          </cell>
          <cell r="B423" t="str">
            <v>Caminhão plataforma 8 x 2, PBT 29.000 kg e distância entre eixos 4,8 m - 188 kW - Motorista de veículo especial</v>
          </cell>
          <cell r="C423">
            <v>151.55179999999999</v>
          </cell>
          <cell r="D423">
            <v>51.037199999999999</v>
          </cell>
          <cell r="E423">
            <v>148.29920000000001</v>
          </cell>
          <cell r="F423">
            <v>47.784599999999998</v>
          </cell>
        </row>
        <row r="424">
          <cell r="A424" t="str">
            <v>A9346</v>
          </cell>
          <cell r="B424" t="str">
            <v>Misturador de concreto para montagem em chassi de caminhão com capacidade de 8 m³</v>
          </cell>
          <cell r="C424">
            <v>16.444299999999998</v>
          </cell>
          <cell r="D424">
            <v>8.6095000000000006</v>
          </cell>
          <cell r="E424">
            <v>16.444299999999998</v>
          </cell>
          <cell r="F424">
            <v>8.6095000000000006</v>
          </cell>
        </row>
        <row r="425">
          <cell r="A425" t="str">
            <v>E9604</v>
          </cell>
          <cell r="B425" t="str">
            <v>Caminhão basculante para rocha com capacidade de 8 m³ - 210 kW</v>
          </cell>
          <cell r="C425">
            <v>172.5548</v>
          </cell>
          <cell r="D425">
            <v>54.6663</v>
          </cell>
          <cell r="E425">
            <v>169.9485</v>
          </cell>
          <cell r="F425">
            <v>52.06</v>
          </cell>
        </row>
        <row r="426">
          <cell r="A426" t="str">
            <v>A9315</v>
          </cell>
          <cell r="B426" t="str">
            <v>Caminhão basculante 6 x 4, PBT 23.000 kg e distância entre eixos 3,6 m - 210 kW - Motorista de caminhão</v>
          </cell>
          <cell r="C426">
            <v>167.1747</v>
          </cell>
          <cell r="D426">
            <v>51.849499999999999</v>
          </cell>
          <cell r="E426">
            <v>164.5684</v>
          </cell>
          <cell r="F426">
            <v>49.243200000000002</v>
          </cell>
        </row>
        <row r="427">
          <cell r="A427" t="str">
            <v>A9341</v>
          </cell>
          <cell r="B427" t="str">
            <v>Caçamba basculante para rocha com capacidade de 8 m³</v>
          </cell>
          <cell r="C427">
            <v>5.3800999999999997</v>
          </cell>
          <cell r="D427">
            <v>2.8168000000000002</v>
          </cell>
          <cell r="E427">
            <v>5.3800999999999997</v>
          </cell>
          <cell r="F427">
            <v>2.8168000000000002</v>
          </cell>
        </row>
        <row r="428">
          <cell r="A428" t="str">
            <v>E9605</v>
          </cell>
          <cell r="B428" t="str">
            <v>Caminhão tanque com capacidade de 6.000 l - 136 kW</v>
          </cell>
          <cell r="C428">
            <v>147.2552</v>
          </cell>
          <cell r="D428">
            <v>47.5946</v>
          </cell>
          <cell r="E428">
            <v>144.6489</v>
          </cell>
          <cell r="F428">
            <v>44.988300000000002</v>
          </cell>
        </row>
        <row r="429">
          <cell r="A429" t="str">
            <v>A9323</v>
          </cell>
          <cell r="B429" t="str">
            <v>Caminhão plataforma 4 x 2, PBT 14.300 kg e distância entre eixos 4,8 m - 136 kW - Motorista de caminhão</v>
          </cell>
          <cell r="C429">
            <v>138.9101</v>
          </cell>
          <cell r="D429">
            <v>42.950200000000002</v>
          </cell>
          <cell r="E429">
            <v>136.3038</v>
          </cell>
          <cell r="F429">
            <v>40.343899999999998</v>
          </cell>
        </row>
        <row r="430">
          <cell r="A430" t="str">
            <v>A9358</v>
          </cell>
          <cell r="B430" t="str">
            <v>Tanque para transporte de água com capacidade de 6.000 l</v>
          </cell>
          <cell r="C430">
            <v>8.3451000000000004</v>
          </cell>
          <cell r="D430">
            <v>4.6444000000000001</v>
          </cell>
          <cell r="E430">
            <v>8.3451000000000004</v>
          </cell>
          <cell r="F430">
            <v>4.6444000000000001</v>
          </cell>
        </row>
        <row r="431">
          <cell r="A431" t="str">
            <v>E9644</v>
          </cell>
          <cell r="B431" t="str">
            <v>Caminhão demarcador de faixas com sistema de pintura a frio - 28 kW/115 kW</v>
          </cell>
          <cell r="C431">
            <v>266.96280000000002</v>
          </cell>
          <cell r="D431">
            <v>130.56970000000001</v>
          </cell>
          <cell r="E431">
            <v>261.52179999999998</v>
          </cell>
          <cell r="F431">
            <v>125.12869999999999</v>
          </cell>
        </row>
        <row r="432">
          <cell r="A432" t="str">
            <v>A9302</v>
          </cell>
          <cell r="B432" t="str">
            <v>Caminhão plataforma 4 x 2, PBT 8.300 kg e distância entre eixos 4,4 m - 115 kW - Motorista de veículo especial</v>
          </cell>
          <cell r="C432">
            <v>119.20050000000001</v>
          </cell>
          <cell r="D432">
            <v>41.4664</v>
          </cell>
          <cell r="E432">
            <v>115.9479</v>
          </cell>
          <cell r="F432">
            <v>38.213799999999999</v>
          </cell>
        </row>
        <row r="433">
          <cell r="A433" t="str">
            <v>A9368</v>
          </cell>
          <cell r="B433" t="str">
            <v>Equipamento demarcador de faixas a frio montado sobre chassi com capacidade de 800 l</v>
          </cell>
          <cell r="C433">
            <v>147.76230000000001</v>
          </cell>
          <cell r="D433">
            <v>89.103300000000004</v>
          </cell>
          <cell r="E433">
            <v>145.57390000000001</v>
          </cell>
          <cell r="F433">
            <v>86.914900000000003</v>
          </cell>
        </row>
        <row r="434">
          <cell r="A434" t="str">
            <v>E9645</v>
          </cell>
          <cell r="B434" t="str">
            <v>Caminhão demarcador de faixas com sistema de pintura a quente - 136 kW</v>
          </cell>
          <cell r="C434">
            <v>371.93270000000001</v>
          </cell>
          <cell r="D434">
            <v>176.91229999999999</v>
          </cell>
          <cell r="E434">
            <v>366.49169999999998</v>
          </cell>
          <cell r="F434">
            <v>171.47130000000001</v>
          </cell>
        </row>
        <row r="435">
          <cell r="A435" t="str">
            <v>A9305</v>
          </cell>
          <cell r="B435" t="str">
            <v>Caminhão plataforma 4 x 2, PBT 14.300 kg e distância entre eixos 4,8 m - 136 kW - Motorista de veículo especial</v>
          </cell>
          <cell r="C435">
            <v>143.7671</v>
          </cell>
          <cell r="D435">
            <v>47.807200000000002</v>
          </cell>
          <cell r="E435">
            <v>140.5145</v>
          </cell>
          <cell r="F435">
            <v>44.554600000000001</v>
          </cell>
        </row>
        <row r="436">
          <cell r="A436" t="str">
            <v>A9328</v>
          </cell>
          <cell r="B436" t="str">
            <v>Compressor de ar portátil de 150 PCM sem reboque - 46 kW</v>
          </cell>
          <cell r="C436">
            <v>36.711799999999997</v>
          </cell>
          <cell r="D436">
            <v>7.1925999999999997</v>
          </cell>
          <cell r="E436">
            <v>36.711799999999997</v>
          </cell>
          <cell r="F436">
            <v>7.1925999999999997</v>
          </cell>
        </row>
        <row r="437">
          <cell r="A437" t="str">
            <v>A9369</v>
          </cell>
          <cell r="B437" t="str">
            <v>Equipamento demarcador de faixas a quente montado sobre chassi com capacidade de 500 l</v>
          </cell>
          <cell r="C437">
            <v>191.4538</v>
          </cell>
          <cell r="D437">
            <v>121.91249999999999</v>
          </cell>
          <cell r="E437">
            <v>189.2654</v>
          </cell>
          <cell r="F437">
            <v>119.72410000000001</v>
          </cell>
        </row>
        <row r="438">
          <cell r="A438" t="str">
            <v>E9663</v>
          </cell>
          <cell r="B438" t="str">
            <v>Caminhão basculante com capacidade de 4 m³ - 136 kW</v>
          </cell>
          <cell r="C438">
            <v>105.9704</v>
          </cell>
          <cell r="D438">
            <v>45.226100000000002</v>
          </cell>
          <cell r="E438">
            <v>103.36409999999999</v>
          </cell>
          <cell r="F438">
            <v>42.619799999999998</v>
          </cell>
        </row>
        <row r="439">
          <cell r="A439" t="str">
            <v>A9304</v>
          </cell>
          <cell r="B439" t="str">
            <v>Caminhão plataforma 4 x 2, PBT 14.300 kg e distância entre eixos 4,8 m - 136 kW - Motorista de caminhão</v>
          </cell>
          <cell r="C439">
            <v>101.6234</v>
          </cell>
          <cell r="D439">
            <v>42.950200000000002</v>
          </cell>
          <cell r="E439">
            <v>99.017099999999999</v>
          </cell>
          <cell r="F439">
            <v>40.343899999999998</v>
          </cell>
        </row>
        <row r="440">
          <cell r="A440" t="str">
            <v>A9336</v>
          </cell>
          <cell r="B440" t="str">
            <v>Caçamba basculante com capacidade de 4 m³</v>
          </cell>
          <cell r="C440">
            <v>4.3470000000000004</v>
          </cell>
          <cell r="D440">
            <v>2.2759</v>
          </cell>
          <cell r="E440">
            <v>4.3470000000000004</v>
          </cell>
          <cell r="F440">
            <v>2.2759</v>
          </cell>
        </row>
        <row r="441">
          <cell r="A441" t="str">
            <v>E9665</v>
          </cell>
          <cell r="B441" t="str">
            <v>Cavalo mecânico com semirreboque com capacidade de 22 t - 240 kW</v>
          </cell>
          <cell r="C441">
            <v>203.79249999999999</v>
          </cell>
          <cell r="D441">
            <v>67.877799999999993</v>
          </cell>
          <cell r="E441">
            <v>200.53989999999999</v>
          </cell>
          <cell r="F441">
            <v>64.625200000000007</v>
          </cell>
        </row>
        <row r="442">
          <cell r="A442" t="str">
            <v>A9318</v>
          </cell>
          <cell r="B442" t="str">
            <v>Cavalo mecânico 4 x 2, PBT 16.000 kg - 240 kW - Motorista de veículo especial</v>
          </cell>
          <cell r="C442">
            <v>178.46260000000001</v>
          </cell>
          <cell r="D442">
            <v>53.455500000000001</v>
          </cell>
          <cell r="E442">
            <v>175.21</v>
          </cell>
          <cell r="F442">
            <v>50.2029</v>
          </cell>
        </row>
        <row r="443">
          <cell r="A443" t="str">
            <v>A9353</v>
          </cell>
          <cell r="B443" t="str">
            <v>Semirreboque com 2 eixos</v>
          </cell>
          <cell r="C443">
            <v>25.329899999999999</v>
          </cell>
          <cell r="D443">
            <v>14.4223</v>
          </cell>
          <cell r="E443">
            <v>25.329899999999999</v>
          </cell>
          <cell r="F443">
            <v>14.4223</v>
          </cell>
        </row>
        <row r="444">
          <cell r="A444" t="str">
            <v>E9666</v>
          </cell>
          <cell r="B444" t="str">
            <v>Cavalo mecânico com semirreboque com capacidade de 30 t - 265 kW</v>
          </cell>
          <cell r="C444">
            <v>226.77600000000001</v>
          </cell>
          <cell r="D444">
            <v>72.139200000000002</v>
          </cell>
          <cell r="E444">
            <v>224.16970000000001</v>
          </cell>
          <cell r="F444">
            <v>69.532899999999998</v>
          </cell>
        </row>
        <row r="445">
          <cell r="A445" t="str">
            <v>A9321</v>
          </cell>
          <cell r="B445" t="str">
            <v>Cavalo mecânico estradeiro 6 x 2, PBT 23.000 kg - 265 kW - Motorista de caminhão</v>
          </cell>
          <cell r="C445">
            <v>195.59389999999999</v>
          </cell>
          <cell r="D445">
            <v>54.384799999999998</v>
          </cell>
          <cell r="E445">
            <v>192.98759999999999</v>
          </cell>
          <cell r="F445">
            <v>51.778500000000001</v>
          </cell>
        </row>
        <row r="446">
          <cell r="A446" t="str">
            <v>A9354</v>
          </cell>
          <cell r="B446" t="str">
            <v>Semirreboque com 3 eixos</v>
          </cell>
          <cell r="C446">
            <v>31.182099999999998</v>
          </cell>
          <cell r="D446">
            <v>17.7544</v>
          </cell>
          <cell r="E446">
            <v>31.182099999999998</v>
          </cell>
          <cell r="F446">
            <v>17.7544</v>
          </cell>
        </row>
        <row r="447">
          <cell r="A447" t="str">
            <v>E9667</v>
          </cell>
          <cell r="B447" t="str">
            <v>Caminhão basculante com capacidade de 14 m³ - 188 kW</v>
          </cell>
          <cell r="C447">
            <v>159.38069999999999</v>
          </cell>
          <cell r="D447">
            <v>55.136099999999999</v>
          </cell>
          <cell r="E447">
            <v>156.12809999999999</v>
          </cell>
          <cell r="F447">
            <v>51.883499999999998</v>
          </cell>
        </row>
        <row r="448">
          <cell r="A448" t="str">
            <v>A9317</v>
          </cell>
          <cell r="B448" t="str">
            <v>Caminhão plataforma 8 x 2, PBT 29.000 kg e distância entre eixos 4,8 m - 188 kW - Motorista de veículo especial</v>
          </cell>
          <cell r="C448">
            <v>151.55179999999999</v>
          </cell>
          <cell r="D448">
            <v>51.037199999999999</v>
          </cell>
          <cell r="E448">
            <v>148.29920000000001</v>
          </cell>
          <cell r="F448">
            <v>47.784599999999998</v>
          </cell>
        </row>
        <row r="449">
          <cell r="A449" t="str">
            <v>A9344</v>
          </cell>
          <cell r="B449" t="str">
            <v>Caçamba basculante com capacidade de 14 m³</v>
          </cell>
          <cell r="C449">
            <v>7.8289</v>
          </cell>
          <cell r="D449">
            <v>4.0989000000000004</v>
          </cell>
          <cell r="E449">
            <v>7.8289</v>
          </cell>
          <cell r="F449">
            <v>4.0989000000000004</v>
          </cell>
        </row>
        <row r="450">
          <cell r="A450" t="str">
            <v>E9669</v>
          </cell>
          <cell r="B450" t="str">
            <v>Caminhão tanque com capacidade de 8.000 l - 136 kW</v>
          </cell>
          <cell r="C450">
            <v>151.15459999999999</v>
          </cell>
          <cell r="D450">
            <v>49.643700000000003</v>
          </cell>
          <cell r="E450">
            <v>148.54830000000001</v>
          </cell>
          <cell r="F450">
            <v>47.037399999999998</v>
          </cell>
        </row>
        <row r="451">
          <cell r="A451" t="str">
            <v>A9331</v>
          </cell>
          <cell r="B451" t="str">
            <v>Caminhão plataforma 4 x 2, PBT 17.100 kg e distância entre eixos 4,8 m - 136 kW - Motorista de caminhão</v>
          </cell>
          <cell r="C451">
            <v>141.5616</v>
          </cell>
          <cell r="D451">
            <v>44.3048</v>
          </cell>
          <cell r="E451">
            <v>138.95529999999999</v>
          </cell>
          <cell r="F451">
            <v>41.698500000000003</v>
          </cell>
        </row>
        <row r="452">
          <cell r="A452" t="str">
            <v>A9359</v>
          </cell>
          <cell r="B452" t="str">
            <v>Tanque para transporte de água com capacidade de 8.000 l</v>
          </cell>
          <cell r="C452">
            <v>9.593</v>
          </cell>
          <cell r="D452">
            <v>5.3388999999999998</v>
          </cell>
          <cell r="E452">
            <v>9.593</v>
          </cell>
          <cell r="F452">
            <v>5.3388999999999998</v>
          </cell>
        </row>
        <row r="453">
          <cell r="A453" t="str">
            <v>E9670</v>
          </cell>
          <cell r="B453" t="str">
            <v>Usina móvel para microrrevestimento com cavalo mecânico com capacidade de 12 m³ - 86 kW/240 kW</v>
          </cell>
          <cell r="C453">
            <v>419.90629999999999</v>
          </cell>
          <cell r="D453">
            <v>163.9836</v>
          </cell>
          <cell r="E453">
            <v>412.64030000000002</v>
          </cell>
          <cell r="F453">
            <v>156.7176</v>
          </cell>
        </row>
        <row r="454">
          <cell r="A454" t="str">
            <v>A9319</v>
          </cell>
          <cell r="B454" t="str">
            <v>Cavalo mecânico 4 x 2, PBT 16.000 kg - 240 kW - Motorista de veículo especial</v>
          </cell>
          <cell r="C454">
            <v>215.01820000000001</v>
          </cell>
          <cell r="D454">
            <v>53.455500000000001</v>
          </cell>
          <cell r="E454">
            <v>211.76560000000001</v>
          </cell>
          <cell r="F454">
            <v>50.2029</v>
          </cell>
        </row>
        <row r="455">
          <cell r="A455" t="str">
            <v>A9367</v>
          </cell>
          <cell r="B455" t="str">
            <v>Usina de microrrevestimento asfáltico rebocável com capacidade de 12 m³</v>
          </cell>
          <cell r="C455">
            <v>204.88810000000001</v>
          </cell>
          <cell r="D455">
            <v>110.52809999999999</v>
          </cell>
          <cell r="E455">
            <v>200.87469999999999</v>
          </cell>
          <cell r="F455">
            <v>106.5147</v>
          </cell>
        </row>
        <row r="456">
          <cell r="A456" t="str">
            <v>E9672</v>
          </cell>
          <cell r="B456" t="str">
            <v>Caminhão basculante para rocha com capacidade de 12 m³ - 188 kW</v>
          </cell>
          <cell r="C456">
            <v>166.20869999999999</v>
          </cell>
          <cell r="D456">
            <v>58.710900000000002</v>
          </cell>
          <cell r="E456">
            <v>162.95609999999999</v>
          </cell>
          <cell r="F456">
            <v>55.458300000000001</v>
          </cell>
        </row>
        <row r="457">
          <cell r="A457" t="str">
            <v>A9317</v>
          </cell>
          <cell r="B457" t="str">
            <v>Caminhão plataforma 8 x 2, PBT 29.000 kg e distância entre eixos 4,8 m - 188 kW - Motorista de veículo especial</v>
          </cell>
          <cell r="C457">
            <v>151.55179999999999</v>
          </cell>
          <cell r="D457">
            <v>51.037199999999999</v>
          </cell>
          <cell r="E457">
            <v>148.29920000000001</v>
          </cell>
          <cell r="F457">
            <v>47.784599999999998</v>
          </cell>
        </row>
        <row r="458">
          <cell r="A458" t="str">
            <v>A9343</v>
          </cell>
          <cell r="B458" t="str">
            <v>Caçamba basculante para rocha com capacidade de 12 m³</v>
          </cell>
          <cell r="C458">
            <v>14.6569</v>
          </cell>
          <cell r="D458">
            <v>7.6737000000000002</v>
          </cell>
          <cell r="E458">
            <v>14.6569</v>
          </cell>
          <cell r="F458">
            <v>7.6737000000000002</v>
          </cell>
        </row>
        <row r="459">
          <cell r="A459" t="str">
            <v>E9679</v>
          </cell>
          <cell r="B459" t="str">
            <v>Cavalo mecânico com reboque de 6 eixos com capacidade de 207 t - 440 kW</v>
          </cell>
          <cell r="C459">
            <v>655.49059999999997</v>
          </cell>
          <cell r="D459">
            <v>260.03769999999997</v>
          </cell>
          <cell r="E459">
            <v>652.23800000000006</v>
          </cell>
          <cell r="F459">
            <v>256.7851</v>
          </cell>
        </row>
        <row r="460">
          <cell r="A460" t="str">
            <v>A9325</v>
          </cell>
          <cell r="B460" t="str">
            <v>Cavalo mecânico 8 x 8, PBT 26.000 kg - 440 kW -  Motorista de veículo especial</v>
          </cell>
          <cell r="C460">
            <v>545.10630000000003</v>
          </cell>
          <cell r="D460">
            <v>197.18729999999999</v>
          </cell>
          <cell r="E460">
            <v>541.8537</v>
          </cell>
          <cell r="F460">
            <v>193.93469999999999</v>
          </cell>
        </row>
        <row r="461">
          <cell r="A461" t="str">
            <v>A9356</v>
          </cell>
          <cell r="B461" t="str">
            <v>Reboque com capacidade de 400 t e 6 eixos</v>
          </cell>
          <cell r="C461">
            <v>110.3843</v>
          </cell>
          <cell r="D461">
            <v>62.8504</v>
          </cell>
          <cell r="E461">
            <v>110.3843</v>
          </cell>
          <cell r="F461">
            <v>62.8504</v>
          </cell>
        </row>
        <row r="462">
          <cell r="A462" t="str">
            <v>E9680</v>
          </cell>
          <cell r="B462" t="str">
            <v>Caminhão tanque com capacidade de 13.000 l - 188 kW</v>
          </cell>
          <cell r="C462">
            <v>189.44319999999999</v>
          </cell>
          <cell r="D462">
            <v>53.871099999999998</v>
          </cell>
          <cell r="E462">
            <v>186.83690000000001</v>
          </cell>
          <cell r="F462">
            <v>51.264800000000001</v>
          </cell>
        </row>
        <row r="463">
          <cell r="A463" t="str">
            <v>A9332</v>
          </cell>
          <cell r="B463" t="str">
            <v>Caminhão plataforma 6 x 2, PBT 24.100 kg e distância entre eixos 4,8 m - 188 kW - Motorista de caminhão</v>
          </cell>
          <cell r="C463">
            <v>178.9144</v>
          </cell>
          <cell r="D463">
            <v>48.011400000000002</v>
          </cell>
          <cell r="E463">
            <v>176.3081</v>
          </cell>
          <cell r="F463">
            <v>45.405099999999997</v>
          </cell>
        </row>
        <row r="464">
          <cell r="A464" t="str">
            <v>A9361</v>
          </cell>
          <cell r="B464" t="str">
            <v>Tanque para transporte de água com capacidade de 13.000 l</v>
          </cell>
          <cell r="C464">
            <v>10.5288</v>
          </cell>
          <cell r="D464">
            <v>5.8597000000000001</v>
          </cell>
          <cell r="E464">
            <v>10.5288</v>
          </cell>
          <cell r="F464">
            <v>5.8597000000000001</v>
          </cell>
        </row>
        <row r="465">
          <cell r="A465" t="str">
            <v>E9686</v>
          </cell>
          <cell r="B465" t="str">
            <v>Caminhão carroceria com guindauto com capacidade de 20 t.m - 136 kW</v>
          </cell>
          <cell r="C465">
            <v>185.5549</v>
          </cell>
          <cell r="D465">
            <v>80.675299999999993</v>
          </cell>
          <cell r="E465">
            <v>180.1139</v>
          </cell>
          <cell r="F465">
            <v>75.234300000000005</v>
          </cell>
        </row>
        <row r="466">
          <cell r="A466" t="str">
            <v>A9308</v>
          </cell>
          <cell r="B466" t="str">
            <v>Caminhão plataforma 4 x 2, PBT 17.100 kg e distância entre eixos 4,8 m - 136 kW - Motorista de veículo especial</v>
          </cell>
          <cell r="C466">
            <v>146.4186</v>
          </cell>
          <cell r="D466">
            <v>49.161799999999999</v>
          </cell>
          <cell r="E466">
            <v>143.166</v>
          </cell>
          <cell r="F466">
            <v>45.909199999999998</v>
          </cell>
        </row>
        <row r="467">
          <cell r="A467" t="str">
            <v>A9349</v>
          </cell>
          <cell r="B467" t="str">
            <v>Carroceria de madeira com capacidade de 7 t</v>
          </cell>
          <cell r="C467">
            <v>2.5270000000000001</v>
          </cell>
          <cell r="D467">
            <v>1.4064000000000001</v>
          </cell>
          <cell r="E467">
            <v>2.5270000000000001</v>
          </cell>
          <cell r="F467">
            <v>1.4064000000000001</v>
          </cell>
        </row>
        <row r="468">
          <cell r="A468" t="str">
            <v>A9372</v>
          </cell>
          <cell r="B468" t="str">
            <v>Guindaste articulado montado sobre chassi com capacidade de 20 t.m</v>
          </cell>
          <cell r="C468">
            <v>36.609299999999998</v>
          </cell>
          <cell r="D468">
            <v>30.107099999999999</v>
          </cell>
          <cell r="E468">
            <v>34.420900000000003</v>
          </cell>
          <cell r="F468">
            <v>27.918700000000001</v>
          </cell>
        </row>
        <row r="469">
          <cell r="A469" t="str">
            <v>E9687</v>
          </cell>
          <cell r="B469" t="str">
            <v>Caminhão carroceria com capacidade de 5 t - 115 kW</v>
          </cell>
          <cell r="C469">
            <v>86.096000000000004</v>
          </cell>
          <cell r="D469">
            <v>38.3827</v>
          </cell>
          <cell r="E469">
            <v>83.489699999999999</v>
          </cell>
          <cell r="F469">
            <v>35.776400000000002</v>
          </cell>
        </row>
        <row r="470">
          <cell r="A470" t="str">
            <v>A9303</v>
          </cell>
          <cell r="B470" t="str">
            <v>Caminhão plataforma 4 x 2, PBT 9.600 kg e distância entre eixos 3,7 m - 115 kW - Motorista de caminhão</v>
          </cell>
          <cell r="C470">
            <v>83.977000000000004</v>
          </cell>
          <cell r="D470">
            <v>37.203400000000002</v>
          </cell>
          <cell r="E470">
            <v>81.370699999999999</v>
          </cell>
          <cell r="F470">
            <v>34.597099999999998</v>
          </cell>
        </row>
        <row r="471">
          <cell r="A471" t="str">
            <v>A9348</v>
          </cell>
          <cell r="B471" t="str">
            <v>Carroceria de madeira com capacidade de 5 t</v>
          </cell>
          <cell r="C471">
            <v>2.1190000000000002</v>
          </cell>
          <cell r="D471">
            <v>1.1793</v>
          </cell>
          <cell r="E471">
            <v>2.1190000000000002</v>
          </cell>
          <cell r="F471">
            <v>1.1793</v>
          </cell>
        </row>
        <row r="472">
          <cell r="A472" t="str">
            <v>E9688</v>
          </cell>
          <cell r="B472" t="str">
            <v>Usina móvel de lama asfáltica montada sobre chassi com capacidade de 5 m³ - 25 kW/188 kW</v>
          </cell>
          <cell r="C472">
            <v>271.35590000000002</v>
          </cell>
          <cell r="D472">
            <v>111.7915</v>
          </cell>
          <cell r="E472">
            <v>264.0899</v>
          </cell>
          <cell r="F472">
            <v>104.52549999999999</v>
          </cell>
        </row>
        <row r="473">
          <cell r="A473" t="str">
            <v>A9312</v>
          </cell>
          <cell r="B473" t="str">
            <v>Caminhão plataforma 6 x 2, PBT 24.100 kg e distância entre eixos 4,8 m - 188 kW - Motorista de veículo especial</v>
          </cell>
          <cell r="C473">
            <v>183.90649999999999</v>
          </cell>
          <cell r="D473">
            <v>52.937399999999997</v>
          </cell>
          <cell r="E473">
            <v>180.65389999999999</v>
          </cell>
          <cell r="F473">
            <v>49.684800000000003</v>
          </cell>
        </row>
        <row r="474">
          <cell r="A474" t="str">
            <v>A9366</v>
          </cell>
          <cell r="B474" t="str">
            <v>Usina de lama asfáltica montada sobre chassi com capacidade de 5 m³</v>
          </cell>
          <cell r="C474">
            <v>87.449399999999997</v>
          </cell>
          <cell r="D474">
            <v>58.854100000000003</v>
          </cell>
          <cell r="E474">
            <v>83.436000000000007</v>
          </cell>
          <cell r="F474">
            <v>54.840699999999998</v>
          </cell>
        </row>
        <row r="475">
          <cell r="A475" t="str">
            <v>E9690</v>
          </cell>
          <cell r="B475" t="str">
            <v>Caminhão carroceria com guindauto e cesto aéreo com capacidade de 10 t.m - 136 kW</v>
          </cell>
          <cell r="C475">
            <v>215.393</v>
          </cell>
          <cell r="D475">
            <v>107.01390000000001</v>
          </cell>
          <cell r="E475">
            <v>207.7636</v>
          </cell>
          <cell r="F475">
            <v>99.384500000000003</v>
          </cell>
        </row>
        <row r="476">
          <cell r="A476" t="str">
            <v>A9308</v>
          </cell>
          <cell r="B476" t="str">
            <v>Caminhão plataforma 4 x 2, PBT 17.100 kg e distância entre eixos 4,8 m - 136 kW - Motorista de veículo especial</v>
          </cell>
          <cell r="C476">
            <v>146.4186</v>
          </cell>
          <cell r="D476">
            <v>49.161799999999999</v>
          </cell>
          <cell r="E476">
            <v>143.166</v>
          </cell>
          <cell r="F476">
            <v>45.909199999999998</v>
          </cell>
        </row>
        <row r="477">
          <cell r="A477" t="str">
            <v>A9329</v>
          </cell>
          <cell r="B477" t="str">
            <v>Cesto aéreo simples isolado</v>
          </cell>
          <cell r="C477">
            <v>7.1538000000000004</v>
          </cell>
          <cell r="D477">
            <v>3.9813999999999998</v>
          </cell>
          <cell r="E477">
            <v>7.1538000000000004</v>
          </cell>
          <cell r="F477">
            <v>3.9813999999999998</v>
          </cell>
        </row>
        <row r="478">
          <cell r="A478" t="str">
            <v>A9330</v>
          </cell>
          <cell r="B478" t="str">
            <v>Guindaste articulado montado sobre chassi com capacidade de 10 t.m</v>
          </cell>
          <cell r="C478">
            <v>59.040900000000001</v>
          </cell>
          <cell r="D478">
            <v>52.323700000000002</v>
          </cell>
          <cell r="E478">
            <v>54.664099999999998</v>
          </cell>
          <cell r="F478">
            <v>47.946899999999999</v>
          </cell>
        </row>
        <row r="479">
          <cell r="A479" t="str">
            <v>A9350</v>
          </cell>
          <cell r="B479" t="str">
            <v>Carroceria de madeira com capacidade de 9 t</v>
          </cell>
          <cell r="C479">
            <v>2.7797000000000001</v>
          </cell>
          <cell r="D479">
            <v>1.5469999999999999</v>
          </cell>
          <cell r="E479">
            <v>2.7797000000000001</v>
          </cell>
          <cell r="F479">
            <v>1.5469999999999999</v>
          </cell>
        </row>
        <row r="480">
          <cell r="A480" t="str">
            <v>E9693</v>
          </cell>
          <cell r="B480" t="str">
            <v>Caminhão demarcador de faixas com sistema de pintura Spray - 115 kW</v>
          </cell>
          <cell r="C480">
            <v>601.98699999999997</v>
          </cell>
          <cell r="D480">
            <v>333.1062</v>
          </cell>
          <cell r="E480">
            <v>597.19230000000005</v>
          </cell>
          <cell r="F480">
            <v>328.31150000000002</v>
          </cell>
        </row>
        <row r="481">
          <cell r="A481" t="str">
            <v>A9322</v>
          </cell>
          <cell r="B481" t="str">
            <v>Caminhão plataforma 4 x 2, PBT 9.600 kg e distância entre eixos 3,7 m - 115 kW - Motorista de caminhão</v>
          </cell>
          <cell r="C481">
            <v>115.50620000000001</v>
          </cell>
          <cell r="D481">
            <v>37.203400000000002</v>
          </cell>
          <cell r="E481">
            <v>112.8999</v>
          </cell>
          <cell r="F481">
            <v>34.597099999999998</v>
          </cell>
        </row>
        <row r="482">
          <cell r="A482" t="str">
            <v>A9370</v>
          </cell>
          <cell r="B482" t="str">
            <v>Equipamento demarcador de faixas sistema spray montado sobre chassi com capacidade
1.080 l</v>
          </cell>
          <cell r="C482">
            <v>486.48079999999999</v>
          </cell>
          <cell r="D482">
            <v>295.90280000000001</v>
          </cell>
          <cell r="E482">
            <v>484.29239999999999</v>
          </cell>
          <cell r="F482">
            <v>293.71440000000001</v>
          </cell>
        </row>
        <row r="483">
          <cell r="A483" t="str">
            <v>E9783</v>
          </cell>
          <cell r="B483" t="str">
            <v>Plataforma pantográfica montada em caminhão - 115 kW</v>
          </cell>
          <cell r="C483">
            <v>201.29140000000001</v>
          </cell>
          <cell r="D483">
            <v>96.752099999999999</v>
          </cell>
          <cell r="E483">
            <v>195.85040000000001</v>
          </cell>
          <cell r="F483">
            <v>91.311099999999996</v>
          </cell>
        </row>
        <row r="484">
          <cell r="A484" t="str">
            <v>A9301</v>
          </cell>
          <cell r="B484" t="str">
            <v>Caminhão plataforma 4 x 2, PBT 8.300 kg e distância entre eixos 3,7 m - 115 kW - Motorista de veículo especial</v>
          </cell>
          <cell r="C484">
            <v>123.91330000000001</v>
          </cell>
          <cell r="D484">
            <v>43.874000000000002</v>
          </cell>
          <cell r="E484">
            <v>120.66070000000001</v>
          </cell>
          <cell r="F484">
            <v>40.621400000000001</v>
          </cell>
        </row>
        <row r="485">
          <cell r="A485" t="str">
            <v>A9377</v>
          </cell>
          <cell r="B485" t="str">
            <v>Plataforma pantográfica hidráulica montada sobre chassi com capacidade de 600 kg</v>
          </cell>
          <cell r="C485">
            <v>77.378100000000003</v>
          </cell>
          <cell r="D485">
            <v>52.878100000000003</v>
          </cell>
          <cell r="E485">
            <v>75.189700000000002</v>
          </cell>
          <cell r="F485">
            <v>50.689700000000002</v>
          </cell>
        </row>
        <row r="486">
          <cell r="A486" t="str">
            <v>E9787</v>
          </cell>
          <cell r="B486" t="str">
            <v>Bomba para concreto com lança montada sobre chassi com capacidade de 45 m³/h - 136 kW</v>
          </cell>
          <cell r="C486">
            <v>260.38339999999999</v>
          </cell>
          <cell r="D486">
            <v>127.87990000000001</v>
          </cell>
          <cell r="E486">
            <v>253.1174</v>
          </cell>
          <cell r="F486">
            <v>120.6139</v>
          </cell>
        </row>
        <row r="487">
          <cell r="A487" t="str">
            <v>A9308</v>
          </cell>
          <cell r="B487" t="str">
            <v>Caminhão plataforma 4 x 2, PBT 17.100 kg e distância entre eixos 4,8 m - 136 kW - Motorista de veículo especial</v>
          </cell>
          <cell r="C487">
            <v>146.4186</v>
          </cell>
          <cell r="D487">
            <v>49.161799999999999</v>
          </cell>
          <cell r="E487">
            <v>143.166</v>
          </cell>
          <cell r="F487">
            <v>45.909199999999998</v>
          </cell>
        </row>
        <row r="488">
          <cell r="A488" t="str">
            <v>A9371</v>
          </cell>
          <cell r="B488" t="str">
            <v>Bomba para concreto com lança montada sobre chassi com capacidade de 45 m³/h</v>
          </cell>
          <cell r="C488">
            <v>113.9648</v>
          </cell>
          <cell r="D488">
            <v>78.718100000000007</v>
          </cell>
          <cell r="E488">
            <v>109.95140000000001</v>
          </cell>
          <cell r="F488">
            <v>74.704700000000003</v>
          </cell>
        </row>
        <row r="489">
          <cell r="A489" t="str">
            <v>E9792</v>
          </cell>
          <cell r="B489" t="str">
            <v>Caminhão para hidrossemeadura com capacidade de 7.000 l - 25 kW/136 kW</v>
          </cell>
          <cell r="C489">
            <v>190.83609999999999</v>
          </cell>
          <cell r="D489">
            <v>75.010599999999997</v>
          </cell>
          <cell r="E489">
            <v>186.04140000000001</v>
          </cell>
          <cell r="F489">
            <v>70.215900000000005</v>
          </cell>
        </row>
        <row r="490">
          <cell r="A490" t="str">
            <v>A9323</v>
          </cell>
          <cell r="B490" t="str">
            <v>Caminhão plataforma 4 x 2, PBT 14.300 kg e distância entre eixos 4,8 m - 136 kW - Motorista de caminhão</v>
          </cell>
          <cell r="C490">
            <v>138.9101</v>
          </cell>
          <cell r="D490">
            <v>42.950200000000002</v>
          </cell>
          <cell r="E490">
            <v>136.3038</v>
          </cell>
          <cell r="F490">
            <v>40.343899999999998</v>
          </cell>
        </row>
        <row r="491">
          <cell r="A491" t="str">
            <v>A9362</v>
          </cell>
          <cell r="B491" t="str">
            <v>Tanque para hidrossemeadura com capacidade de 7.000 l</v>
          </cell>
          <cell r="C491">
            <v>51.926000000000002</v>
          </cell>
          <cell r="D491">
            <v>32.060400000000001</v>
          </cell>
          <cell r="E491">
            <v>49.7376</v>
          </cell>
          <cell r="F491">
            <v>29.872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wmf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12" Type="http://schemas.openxmlformats.org/officeDocument/2006/relationships/image" Target="../media/image5.wmf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wmf"/><Relationship Id="rId11" Type="http://schemas.openxmlformats.org/officeDocument/2006/relationships/oleObject" Target="../embeddings/oleObject5.bin"/><Relationship Id="rId5" Type="http://schemas.openxmlformats.org/officeDocument/2006/relationships/oleObject" Target="../embeddings/oleObject2.bin"/><Relationship Id="rId10" Type="http://schemas.openxmlformats.org/officeDocument/2006/relationships/image" Target="../media/image4.wmf"/><Relationship Id="rId4" Type="http://schemas.openxmlformats.org/officeDocument/2006/relationships/image" Target="../media/image1.wmf"/><Relationship Id="rId9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DCB77-C98B-4071-8069-93EEEF0FE032}">
  <sheetPr>
    <pageSetUpPr fitToPage="1"/>
  </sheetPr>
  <dimension ref="B1:H30"/>
  <sheetViews>
    <sheetView showGridLines="0" workbookViewId="0">
      <selection activeCell="F18" sqref="F18"/>
    </sheetView>
  </sheetViews>
  <sheetFormatPr defaultRowHeight="15" x14ac:dyDescent="0.25"/>
  <cols>
    <col min="2" max="2" width="17.42578125" bestFit="1" customWidth="1"/>
    <col min="3" max="3" width="12" style="1" bestFit="1" customWidth="1"/>
    <col min="4" max="4" width="22.5703125" bestFit="1" customWidth="1"/>
    <col min="5" max="6" width="10.7109375" customWidth="1"/>
  </cols>
  <sheetData>
    <row r="1" spans="2:8" ht="15.75" thickBot="1" x14ac:dyDescent="0.3"/>
    <row r="2" spans="2:8" ht="22.5" customHeight="1" thickBot="1" x14ac:dyDescent="0.3">
      <c r="B2" s="205" t="s">
        <v>27</v>
      </c>
      <c r="C2" s="206"/>
      <c r="D2" s="206"/>
      <c r="E2" s="206"/>
      <c r="F2" s="207"/>
    </row>
    <row r="3" spans="2:8" ht="15.75" thickBot="1" x14ac:dyDescent="0.3">
      <c r="B3" s="201" t="s">
        <v>17</v>
      </c>
      <c r="C3" s="199" t="s">
        <v>3</v>
      </c>
      <c r="D3" s="201" t="s">
        <v>1</v>
      </c>
      <c r="E3" s="203" t="s">
        <v>25</v>
      </c>
      <c r="F3" s="204"/>
    </row>
    <row r="4" spans="2:8" ht="15.75" thickBot="1" x14ac:dyDescent="0.3">
      <c r="B4" s="202"/>
      <c r="C4" s="200"/>
      <c r="D4" s="202"/>
      <c r="E4" s="27" t="s">
        <v>29</v>
      </c>
      <c r="F4" s="28" t="s">
        <v>28</v>
      </c>
    </row>
    <row r="5" spans="2:8" x14ac:dyDescent="0.25">
      <c r="B5" s="196" t="s">
        <v>18</v>
      </c>
      <c r="C5" s="24" t="s">
        <v>4</v>
      </c>
      <c r="D5" s="6" t="s">
        <v>2</v>
      </c>
      <c r="E5" s="16">
        <v>47.6</v>
      </c>
      <c r="F5" s="7"/>
    </row>
    <row r="6" spans="2:8" x14ac:dyDescent="0.25">
      <c r="B6" s="197"/>
      <c r="C6" s="25" t="s">
        <v>5</v>
      </c>
      <c r="D6" s="2" t="s">
        <v>7</v>
      </c>
      <c r="E6" s="17">
        <v>172.3</v>
      </c>
      <c r="F6" s="4"/>
      <c r="G6" s="8"/>
    </row>
    <row r="7" spans="2:8" ht="15.75" thickBot="1" x14ac:dyDescent="0.3">
      <c r="B7" s="198"/>
      <c r="C7" s="26" t="s">
        <v>6</v>
      </c>
      <c r="D7" s="3" t="s">
        <v>8</v>
      </c>
      <c r="E7" s="18">
        <v>374</v>
      </c>
      <c r="F7" s="5"/>
      <c r="G7" s="8"/>
    </row>
    <row r="8" spans="2:8" ht="15.75" thickBot="1" x14ac:dyDescent="0.3">
      <c r="B8" s="29"/>
      <c r="C8" s="30"/>
      <c r="D8" s="31" t="s">
        <v>0</v>
      </c>
      <c r="E8" s="32">
        <f>FLOOR(AVERAGE(E5:E7),0.01)</f>
        <v>197.96</v>
      </c>
      <c r="F8" s="33"/>
      <c r="H8" s="8"/>
    </row>
    <row r="9" spans="2:8" x14ac:dyDescent="0.25">
      <c r="B9" s="196" t="s">
        <v>19</v>
      </c>
      <c r="C9" s="24" t="s">
        <v>4</v>
      </c>
      <c r="D9" s="6" t="s">
        <v>9</v>
      </c>
      <c r="E9" s="16">
        <v>203</v>
      </c>
      <c r="F9" s="7"/>
    </row>
    <row r="10" spans="2:8" x14ac:dyDescent="0.25">
      <c r="B10" s="197"/>
      <c r="C10" s="25" t="s">
        <v>5</v>
      </c>
      <c r="D10" s="2" t="s">
        <v>11</v>
      </c>
      <c r="E10" s="17">
        <v>316</v>
      </c>
      <c r="F10" s="4"/>
    </row>
    <row r="11" spans="2:8" ht="15.75" thickBot="1" x14ac:dyDescent="0.3">
      <c r="B11" s="197"/>
      <c r="C11" s="25" t="s">
        <v>6</v>
      </c>
      <c r="D11" s="2" t="s">
        <v>10</v>
      </c>
      <c r="E11" s="17">
        <v>427</v>
      </c>
      <c r="F11" s="4"/>
    </row>
    <row r="12" spans="2:8" ht="15.75" thickBot="1" x14ac:dyDescent="0.3">
      <c r="B12" s="34"/>
      <c r="C12" s="35"/>
      <c r="D12" s="36" t="s">
        <v>0</v>
      </c>
      <c r="E12" s="37">
        <f>FLOOR(AVERAGE(E9:E11),0.01)</f>
        <v>315.33</v>
      </c>
      <c r="F12" s="38"/>
      <c r="G12" s="8"/>
    </row>
    <row r="13" spans="2:8" x14ac:dyDescent="0.25">
      <c r="B13" s="196" t="s">
        <v>20</v>
      </c>
      <c r="C13" s="24" t="s">
        <v>4</v>
      </c>
      <c r="D13" s="6" t="s">
        <v>26</v>
      </c>
      <c r="E13" s="19">
        <v>368</v>
      </c>
      <c r="F13" s="13"/>
    </row>
    <row r="14" spans="2:8" x14ac:dyDescent="0.25">
      <c r="B14" s="197"/>
      <c r="C14" s="25" t="s">
        <v>5</v>
      </c>
      <c r="D14" s="2" t="s">
        <v>16</v>
      </c>
      <c r="E14" s="20">
        <v>221.6</v>
      </c>
      <c r="F14" s="12"/>
    </row>
    <row r="15" spans="2:8" ht="15.75" thickBot="1" x14ac:dyDescent="0.3">
      <c r="B15" s="197"/>
      <c r="C15" s="25" t="s">
        <v>6</v>
      </c>
      <c r="D15" s="2" t="s">
        <v>12</v>
      </c>
      <c r="E15" s="21">
        <v>468.6</v>
      </c>
      <c r="F15" s="12"/>
    </row>
    <row r="16" spans="2:8" ht="15.75" thickBot="1" x14ac:dyDescent="0.3">
      <c r="B16" s="39"/>
      <c r="C16" s="40"/>
      <c r="D16" s="41" t="s">
        <v>0</v>
      </c>
      <c r="E16" s="42">
        <f>FLOOR(AVERAGE(E13:E15),0.01)</f>
        <v>352.73</v>
      </c>
      <c r="F16" s="43"/>
    </row>
    <row r="17" spans="2:7" x14ac:dyDescent="0.25">
      <c r="B17" s="196" t="s">
        <v>21</v>
      </c>
      <c r="C17" s="24" t="s">
        <v>4</v>
      </c>
      <c r="D17" s="6" t="s">
        <v>23</v>
      </c>
      <c r="E17" s="22">
        <v>552</v>
      </c>
      <c r="F17" s="14"/>
    </row>
    <row r="18" spans="2:7" x14ac:dyDescent="0.25">
      <c r="B18" s="197"/>
      <c r="C18" s="25" t="s">
        <v>5</v>
      </c>
      <c r="D18" s="2" t="s">
        <v>13</v>
      </c>
      <c r="E18" s="23">
        <v>420.5</v>
      </c>
      <c r="F18" s="10">
        <v>31.5</v>
      </c>
      <c r="G18" s="9"/>
    </row>
    <row r="19" spans="2:7" ht="15.75" thickBot="1" x14ac:dyDescent="0.3">
      <c r="B19" s="198"/>
      <c r="C19" s="25" t="s">
        <v>6</v>
      </c>
      <c r="D19" s="2" t="s">
        <v>14</v>
      </c>
      <c r="E19" s="23">
        <v>592</v>
      </c>
      <c r="F19" s="11"/>
      <c r="G19" s="9"/>
    </row>
    <row r="20" spans="2:7" ht="15.75" thickBot="1" x14ac:dyDescent="0.3">
      <c r="B20" s="44"/>
      <c r="C20" s="45"/>
      <c r="D20" s="46" t="s">
        <v>0</v>
      </c>
      <c r="E20" s="47">
        <f t="shared" ref="E20:F20" si="0">FLOOR(AVERAGE(E17:E19),0.01)</f>
        <v>521.5</v>
      </c>
      <c r="F20" s="48">
        <f t="shared" si="0"/>
        <v>31.5</v>
      </c>
    </row>
    <row r="21" spans="2:7" x14ac:dyDescent="0.25">
      <c r="B21" s="196" t="s">
        <v>22</v>
      </c>
      <c r="C21" s="24" t="s">
        <v>4</v>
      </c>
      <c r="D21" s="6" t="s">
        <v>24</v>
      </c>
      <c r="E21" s="22">
        <v>519</v>
      </c>
      <c r="F21" s="14"/>
    </row>
    <row r="22" spans="2:7" x14ac:dyDescent="0.25">
      <c r="B22" s="197"/>
      <c r="C22" s="25" t="s">
        <v>5</v>
      </c>
      <c r="D22" s="2" t="s">
        <v>8</v>
      </c>
      <c r="E22" s="23">
        <v>374</v>
      </c>
      <c r="F22" s="15"/>
    </row>
    <row r="23" spans="2:7" ht="15.75" thickBot="1" x14ac:dyDescent="0.3">
      <c r="B23" s="197"/>
      <c r="C23" s="26" t="s">
        <v>6</v>
      </c>
      <c r="D23" s="3" t="s">
        <v>15</v>
      </c>
      <c r="E23" s="18">
        <v>625</v>
      </c>
      <c r="F23" s="4"/>
    </row>
    <row r="24" spans="2:7" ht="15.75" thickBot="1" x14ac:dyDescent="0.3">
      <c r="B24" s="49"/>
      <c r="C24" s="50"/>
      <c r="D24" s="51" t="s">
        <v>0</v>
      </c>
      <c r="E24" s="52">
        <f>FLOOR(AVERAGE(E21:E23),0.01)</f>
        <v>506</v>
      </c>
      <c r="F24" s="53"/>
    </row>
    <row r="25" spans="2:7" ht="20.100000000000001" customHeight="1" x14ac:dyDescent="0.25"/>
    <row r="26" spans="2:7" ht="20.100000000000001" customHeight="1" x14ac:dyDescent="0.25">
      <c r="B26" t="s">
        <v>225</v>
      </c>
      <c r="E26" s="8">
        <f>E8</f>
        <v>197.96</v>
      </c>
      <c r="F26" s="8">
        <v>0</v>
      </c>
    </row>
    <row r="27" spans="2:7" x14ac:dyDescent="0.25">
      <c r="B27" t="s">
        <v>249</v>
      </c>
      <c r="E27" s="8">
        <f>E12</f>
        <v>315.33</v>
      </c>
      <c r="F27" s="8">
        <v>0</v>
      </c>
    </row>
    <row r="28" spans="2:7" x14ac:dyDescent="0.25">
      <c r="B28" t="s">
        <v>250</v>
      </c>
      <c r="E28" s="8">
        <f>E16</f>
        <v>352.73</v>
      </c>
      <c r="F28" s="8">
        <v>0</v>
      </c>
    </row>
    <row r="29" spans="2:7" x14ac:dyDescent="0.25">
      <c r="B29" t="s">
        <v>242</v>
      </c>
      <c r="E29" s="8">
        <f>E20</f>
        <v>521.5</v>
      </c>
      <c r="F29" s="8">
        <f>F20</f>
        <v>31.5</v>
      </c>
    </row>
    <row r="30" spans="2:7" x14ac:dyDescent="0.25">
      <c r="B30" t="s">
        <v>251</v>
      </c>
      <c r="E30" s="8">
        <f>E24</f>
        <v>506</v>
      </c>
      <c r="F30" s="8">
        <v>0</v>
      </c>
    </row>
  </sheetData>
  <mergeCells count="10">
    <mergeCell ref="C3:C4"/>
    <mergeCell ref="D3:D4"/>
    <mergeCell ref="B3:B4"/>
    <mergeCell ref="E3:F3"/>
    <mergeCell ref="B2:F2"/>
    <mergeCell ref="B21:B23"/>
    <mergeCell ref="B5:B7"/>
    <mergeCell ref="B9:B11"/>
    <mergeCell ref="B13:B15"/>
    <mergeCell ref="B17:B19"/>
  </mergeCells>
  <pageMargins left="0.511811024" right="0.511811024" top="0.78740157499999996" bottom="0.78740157499999996" header="0.31496062000000002" footer="0.31496062000000002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EE171-E4D9-4DF2-8880-5933730C6FE2}">
  <dimension ref="A1:E154"/>
  <sheetViews>
    <sheetView zoomScale="110" zoomScaleNormal="110" workbookViewId="0">
      <selection activeCell="B118" sqref="B118"/>
    </sheetView>
  </sheetViews>
  <sheetFormatPr defaultRowHeight="12.75" x14ac:dyDescent="0.25"/>
  <cols>
    <col min="1" max="1" width="9" style="55" customWidth="1"/>
    <col min="2" max="2" width="67.140625" style="55" bestFit="1" customWidth="1"/>
    <col min="3" max="3" width="13.85546875" style="55" bestFit="1" customWidth="1"/>
    <col min="4" max="16384" width="9.140625" style="55"/>
  </cols>
  <sheetData>
    <row r="1" spans="1:5" x14ac:dyDescent="0.25">
      <c r="A1" s="54" t="s">
        <v>30</v>
      </c>
      <c r="B1" s="54" t="s">
        <v>31</v>
      </c>
      <c r="C1" s="54" t="s">
        <v>32</v>
      </c>
      <c r="D1" s="54" t="s">
        <v>33</v>
      </c>
      <c r="E1" s="54" t="s">
        <v>34</v>
      </c>
    </row>
    <row r="2" spans="1:5" ht="14.25" customHeight="1" x14ac:dyDescent="0.25">
      <c r="A2" s="56">
        <v>319300</v>
      </c>
      <c r="B2" s="57" t="s">
        <v>35</v>
      </c>
      <c r="C2" s="208" t="s">
        <v>36</v>
      </c>
      <c r="D2" s="58">
        <v>0.5</v>
      </c>
      <c r="E2" s="59">
        <f t="shared" ref="E2:E67" si="0">IF(A2=C2,1,2)</f>
        <v>2</v>
      </c>
    </row>
    <row r="3" spans="1:5" ht="12.75" customHeight="1" x14ac:dyDescent="0.25">
      <c r="A3" s="56">
        <v>329300</v>
      </c>
      <c r="B3" s="57" t="s">
        <v>37</v>
      </c>
      <c r="C3" s="209"/>
      <c r="D3" s="58">
        <v>0.5</v>
      </c>
      <c r="E3" s="59">
        <f t="shared" si="0"/>
        <v>2</v>
      </c>
    </row>
    <row r="4" spans="1:5" ht="12.75" customHeight="1" x14ac:dyDescent="0.25">
      <c r="A4" s="56">
        <v>339300</v>
      </c>
      <c r="B4" s="57" t="s">
        <v>38</v>
      </c>
      <c r="C4" s="209"/>
      <c r="D4" s="58">
        <v>0.5</v>
      </c>
      <c r="E4" s="59">
        <f t="shared" si="0"/>
        <v>2</v>
      </c>
    </row>
    <row r="5" spans="1:5" ht="12.75" customHeight="1" x14ac:dyDescent="0.25">
      <c r="A5" s="56">
        <v>319660</v>
      </c>
      <c r="B5" s="57" t="s">
        <v>39</v>
      </c>
      <c r="C5" s="209"/>
      <c r="D5" s="58">
        <v>0.5</v>
      </c>
      <c r="E5" s="59">
        <f t="shared" si="0"/>
        <v>2</v>
      </c>
    </row>
    <row r="6" spans="1:5" ht="12.75" customHeight="1" x14ac:dyDescent="0.25">
      <c r="A6" s="56">
        <v>329660</v>
      </c>
      <c r="B6" s="57" t="s">
        <v>40</v>
      </c>
      <c r="C6" s="209"/>
      <c r="D6" s="58">
        <v>0.5</v>
      </c>
      <c r="E6" s="59">
        <f t="shared" si="0"/>
        <v>2</v>
      </c>
    </row>
    <row r="7" spans="1:5" ht="12.75" customHeight="1" x14ac:dyDescent="0.25">
      <c r="A7" s="56">
        <v>339660</v>
      </c>
      <c r="B7" s="57" t="s">
        <v>41</v>
      </c>
      <c r="C7" s="209"/>
      <c r="D7" s="58">
        <v>0.5</v>
      </c>
      <c r="E7" s="59">
        <f t="shared" si="0"/>
        <v>2</v>
      </c>
    </row>
    <row r="8" spans="1:5" ht="12.75" customHeight="1" x14ac:dyDescent="0.25">
      <c r="A8" s="56">
        <v>320550</v>
      </c>
      <c r="B8" s="57" t="s">
        <v>42</v>
      </c>
      <c r="C8" s="209"/>
      <c r="D8" s="58">
        <v>0.5</v>
      </c>
      <c r="E8" s="59">
        <f t="shared" si="0"/>
        <v>2</v>
      </c>
    </row>
    <row r="9" spans="1:5" ht="12.75" customHeight="1" x14ac:dyDescent="0.25">
      <c r="A9" s="56">
        <v>306010</v>
      </c>
      <c r="B9" s="57" t="s">
        <v>43</v>
      </c>
      <c r="C9" s="209"/>
      <c r="D9" s="58">
        <v>0.5</v>
      </c>
      <c r="E9" s="59">
        <f t="shared" si="0"/>
        <v>2</v>
      </c>
    </row>
    <row r="10" spans="1:5" ht="12.75" customHeight="1" x14ac:dyDescent="0.25">
      <c r="A10" s="56">
        <v>310030</v>
      </c>
      <c r="B10" s="57" t="s">
        <v>44</v>
      </c>
      <c r="C10" s="209"/>
      <c r="D10" s="58">
        <v>1</v>
      </c>
      <c r="E10" s="59">
        <f t="shared" si="0"/>
        <v>2</v>
      </c>
    </row>
    <row r="11" spans="1:5" ht="12.75" customHeight="1" x14ac:dyDescent="0.25">
      <c r="A11" s="56">
        <v>300125</v>
      </c>
      <c r="B11" s="57" t="s">
        <v>395</v>
      </c>
      <c r="C11" s="209"/>
      <c r="D11" s="58">
        <v>1</v>
      </c>
      <c r="E11" s="59">
        <f t="shared" si="0"/>
        <v>2</v>
      </c>
    </row>
    <row r="12" spans="1:5" ht="12.75" customHeight="1" x14ac:dyDescent="0.25">
      <c r="A12" s="56">
        <v>300510</v>
      </c>
      <c r="B12" s="57" t="s">
        <v>45</v>
      </c>
      <c r="C12" s="209"/>
      <c r="D12" s="58">
        <v>1</v>
      </c>
      <c r="E12" s="59">
        <f t="shared" si="0"/>
        <v>2</v>
      </c>
    </row>
    <row r="13" spans="1:5" ht="12.75" customHeight="1" x14ac:dyDescent="0.25">
      <c r="A13" s="56">
        <v>313200</v>
      </c>
      <c r="B13" s="57" t="s">
        <v>46</v>
      </c>
      <c r="C13" s="209"/>
      <c r="D13" s="58">
        <v>1</v>
      </c>
      <c r="E13" s="59">
        <f t="shared" si="0"/>
        <v>2</v>
      </c>
    </row>
    <row r="14" spans="1:5" ht="12.75" customHeight="1" x14ac:dyDescent="0.25">
      <c r="A14" s="56">
        <v>323200</v>
      </c>
      <c r="B14" s="57" t="s">
        <v>47</v>
      </c>
      <c r="C14" s="209"/>
      <c r="D14" s="58">
        <v>1</v>
      </c>
      <c r="E14" s="59">
        <f t="shared" si="0"/>
        <v>2</v>
      </c>
    </row>
    <row r="15" spans="1:5" ht="12.75" customHeight="1" x14ac:dyDescent="0.25">
      <c r="A15" s="56">
        <v>333200</v>
      </c>
      <c r="B15" s="57" t="s">
        <v>48</v>
      </c>
      <c r="C15" s="209"/>
      <c r="D15" s="58">
        <v>1</v>
      </c>
      <c r="E15" s="59">
        <f t="shared" si="0"/>
        <v>2</v>
      </c>
    </row>
    <row r="16" spans="1:5" ht="12.75" customHeight="1" x14ac:dyDescent="0.25">
      <c r="A16" s="56">
        <v>313300</v>
      </c>
      <c r="B16" s="57" t="s">
        <v>49</v>
      </c>
      <c r="C16" s="209"/>
      <c r="D16" s="58">
        <v>1</v>
      </c>
      <c r="E16" s="59">
        <f t="shared" si="0"/>
        <v>2</v>
      </c>
    </row>
    <row r="17" spans="1:5" ht="12.75" customHeight="1" x14ac:dyDescent="0.25">
      <c r="A17" s="56">
        <v>323300</v>
      </c>
      <c r="B17" s="57" t="s">
        <v>50</v>
      </c>
      <c r="C17" s="209"/>
      <c r="D17" s="58">
        <v>1</v>
      </c>
      <c r="E17" s="59">
        <f t="shared" si="0"/>
        <v>2</v>
      </c>
    </row>
    <row r="18" spans="1:5" ht="12.75" customHeight="1" x14ac:dyDescent="0.25">
      <c r="A18" s="56">
        <v>333300</v>
      </c>
      <c r="B18" s="57" t="s">
        <v>51</v>
      </c>
      <c r="C18" s="209"/>
      <c r="D18" s="58">
        <v>1</v>
      </c>
      <c r="E18" s="59">
        <f t="shared" si="0"/>
        <v>2</v>
      </c>
    </row>
    <row r="19" spans="1:5" ht="12.75" customHeight="1" x14ac:dyDescent="0.25">
      <c r="A19" s="56">
        <v>310800</v>
      </c>
      <c r="B19" s="57" t="s">
        <v>52</v>
      </c>
      <c r="C19" s="209"/>
      <c r="D19" s="58">
        <v>1</v>
      </c>
      <c r="E19" s="59">
        <f t="shared" si="0"/>
        <v>2</v>
      </c>
    </row>
    <row r="20" spans="1:5" ht="12.75" customHeight="1" x14ac:dyDescent="0.25">
      <c r="A20" s="56">
        <v>320800</v>
      </c>
      <c r="B20" s="57" t="s">
        <v>53</v>
      </c>
      <c r="C20" s="209"/>
      <c r="D20" s="58">
        <v>1</v>
      </c>
      <c r="E20" s="59">
        <f t="shared" si="0"/>
        <v>2</v>
      </c>
    </row>
    <row r="21" spans="1:5" ht="12.75" customHeight="1" x14ac:dyDescent="0.25">
      <c r="A21" s="56">
        <v>330800</v>
      </c>
      <c r="B21" s="57" t="s">
        <v>54</v>
      </c>
      <c r="C21" s="209"/>
      <c r="D21" s="58">
        <v>1</v>
      </c>
      <c r="E21" s="59">
        <f t="shared" si="0"/>
        <v>2</v>
      </c>
    </row>
    <row r="22" spans="1:5" ht="12.75" customHeight="1" x14ac:dyDescent="0.25">
      <c r="A22" s="56">
        <v>311500</v>
      </c>
      <c r="B22" s="57" t="s">
        <v>55</v>
      </c>
      <c r="C22" s="209"/>
      <c r="D22" s="58">
        <v>1</v>
      </c>
      <c r="E22" s="59">
        <f t="shared" si="0"/>
        <v>2</v>
      </c>
    </row>
    <row r="23" spans="1:5" ht="12.75" customHeight="1" x14ac:dyDescent="0.25">
      <c r="A23" s="56">
        <v>321500</v>
      </c>
      <c r="B23" s="57" t="s">
        <v>56</v>
      </c>
      <c r="C23" s="209"/>
      <c r="D23" s="58">
        <v>1</v>
      </c>
      <c r="E23" s="59">
        <f t="shared" si="0"/>
        <v>2</v>
      </c>
    </row>
    <row r="24" spans="1:5" ht="12.75" customHeight="1" x14ac:dyDescent="0.25">
      <c r="A24" s="56">
        <v>331500</v>
      </c>
      <c r="B24" s="57" t="s">
        <v>57</v>
      </c>
      <c r="C24" s="209"/>
      <c r="D24" s="58">
        <v>1</v>
      </c>
      <c r="E24" s="59">
        <f t="shared" si="0"/>
        <v>2</v>
      </c>
    </row>
    <row r="25" spans="1:5" ht="12.75" customHeight="1" x14ac:dyDescent="0.25">
      <c r="A25" s="56">
        <v>390000</v>
      </c>
      <c r="B25" s="57" t="s">
        <v>58</v>
      </c>
      <c r="C25" s="209"/>
      <c r="D25" s="58">
        <v>1</v>
      </c>
      <c r="E25" s="59">
        <f t="shared" si="0"/>
        <v>2</v>
      </c>
    </row>
    <row r="26" spans="1:5" ht="12.75" customHeight="1" x14ac:dyDescent="0.25">
      <c r="A26" s="56">
        <v>390200</v>
      </c>
      <c r="B26" s="57" t="s">
        <v>59</v>
      </c>
      <c r="C26" s="209"/>
      <c r="D26" s="58">
        <v>1</v>
      </c>
      <c r="E26" s="59">
        <f t="shared" si="0"/>
        <v>2</v>
      </c>
    </row>
    <row r="27" spans="1:5" ht="12.75" customHeight="1" x14ac:dyDescent="0.25">
      <c r="A27" s="56">
        <v>390100</v>
      </c>
      <c r="B27" s="57" t="s">
        <v>60</v>
      </c>
      <c r="C27" s="209"/>
      <c r="D27" s="58">
        <v>1</v>
      </c>
      <c r="E27" s="59">
        <f t="shared" si="0"/>
        <v>2</v>
      </c>
    </row>
    <row r="28" spans="1:5" ht="12.75" customHeight="1" x14ac:dyDescent="0.25">
      <c r="A28" s="56">
        <v>351500</v>
      </c>
      <c r="B28" s="57" t="s">
        <v>61</v>
      </c>
      <c r="C28" s="209"/>
      <c r="D28" s="58">
        <v>0.5</v>
      </c>
      <c r="E28" s="59">
        <f t="shared" si="0"/>
        <v>2</v>
      </c>
    </row>
    <row r="29" spans="1:5" ht="12.75" customHeight="1" x14ac:dyDescent="0.25">
      <c r="A29" s="56">
        <v>351000</v>
      </c>
      <c r="B29" s="57" t="s">
        <v>62</v>
      </c>
      <c r="C29" s="209"/>
      <c r="D29" s="58">
        <v>1</v>
      </c>
      <c r="E29" s="59">
        <f t="shared" si="0"/>
        <v>2</v>
      </c>
    </row>
    <row r="30" spans="1:5" ht="12.75" customHeight="1" x14ac:dyDescent="0.25">
      <c r="A30" s="56">
        <v>352000</v>
      </c>
      <c r="B30" s="57" t="s">
        <v>63</v>
      </c>
      <c r="C30" s="209"/>
      <c r="D30" s="58">
        <v>1</v>
      </c>
      <c r="E30" s="59">
        <f t="shared" si="0"/>
        <v>2</v>
      </c>
    </row>
    <row r="31" spans="1:5" ht="12.75" customHeight="1" x14ac:dyDescent="0.25">
      <c r="A31" s="56">
        <v>327530</v>
      </c>
      <c r="B31" s="57" t="s">
        <v>64</v>
      </c>
      <c r="C31" s="209"/>
      <c r="D31" s="58">
        <v>0.33</v>
      </c>
      <c r="E31" s="59">
        <f t="shared" si="0"/>
        <v>2</v>
      </c>
    </row>
    <row r="32" spans="1:5" ht="12.75" customHeight="1" x14ac:dyDescent="0.25">
      <c r="A32" s="56">
        <v>352500</v>
      </c>
      <c r="B32" s="57" t="s">
        <v>65</v>
      </c>
      <c r="C32" s="209"/>
      <c r="D32" s="58">
        <v>0.5</v>
      </c>
      <c r="E32" s="59">
        <f t="shared" si="0"/>
        <v>2</v>
      </c>
    </row>
    <row r="33" spans="1:5" ht="12.75" customHeight="1" x14ac:dyDescent="0.25">
      <c r="A33" s="56">
        <v>312000</v>
      </c>
      <c r="B33" s="57" t="s">
        <v>66</v>
      </c>
      <c r="C33" s="209"/>
      <c r="D33" s="58">
        <v>0.5</v>
      </c>
      <c r="E33" s="59">
        <f t="shared" si="0"/>
        <v>2</v>
      </c>
    </row>
    <row r="34" spans="1:5" ht="12.75" customHeight="1" x14ac:dyDescent="0.25">
      <c r="A34" s="56">
        <v>311200</v>
      </c>
      <c r="B34" s="57" t="s">
        <v>67</v>
      </c>
      <c r="C34" s="209"/>
      <c r="D34" s="58">
        <v>1</v>
      </c>
      <c r="E34" s="59">
        <f t="shared" si="0"/>
        <v>2</v>
      </c>
    </row>
    <row r="35" spans="1:5" ht="12.75" customHeight="1" x14ac:dyDescent="0.25">
      <c r="A35" s="56">
        <v>321200</v>
      </c>
      <c r="B35" s="57" t="s">
        <v>68</v>
      </c>
      <c r="C35" s="209"/>
      <c r="D35" s="58">
        <v>1</v>
      </c>
      <c r="E35" s="59">
        <f t="shared" si="0"/>
        <v>2</v>
      </c>
    </row>
    <row r="36" spans="1:5" ht="12.75" customHeight="1" x14ac:dyDescent="0.25">
      <c r="A36" s="56">
        <v>331200</v>
      </c>
      <c r="B36" s="57" t="s">
        <v>69</v>
      </c>
      <c r="C36" s="209"/>
      <c r="D36" s="58">
        <v>1</v>
      </c>
      <c r="E36" s="59">
        <f t="shared" si="0"/>
        <v>2</v>
      </c>
    </row>
    <row r="37" spans="1:5" ht="12.75" customHeight="1" x14ac:dyDescent="0.25">
      <c r="A37" s="56">
        <v>310400</v>
      </c>
      <c r="B37" s="57" t="s">
        <v>70</v>
      </c>
      <c r="C37" s="209"/>
      <c r="D37" s="58">
        <v>1</v>
      </c>
      <c r="E37" s="59">
        <f t="shared" si="0"/>
        <v>2</v>
      </c>
    </row>
    <row r="38" spans="1:5" ht="12.75" customHeight="1" x14ac:dyDescent="0.25">
      <c r="A38" s="56">
        <v>320400</v>
      </c>
      <c r="B38" s="57" t="s">
        <v>71</v>
      </c>
      <c r="C38" s="209"/>
      <c r="D38" s="58">
        <v>1</v>
      </c>
      <c r="E38" s="59">
        <f t="shared" si="0"/>
        <v>2</v>
      </c>
    </row>
    <row r="39" spans="1:5" ht="12.75" customHeight="1" x14ac:dyDescent="0.25">
      <c r="A39" s="56">
        <v>330400</v>
      </c>
      <c r="B39" s="57" t="s">
        <v>72</v>
      </c>
      <c r="C39" s="209"/>
      <c r="D39" s="58">
        <v>1</v>
      </c>
      <c r="E39" s="59">
        <f t="shared" si="0"/>
        <v>2</v>
      </c>
    </row>
    <row r="40" spans="1:5" ht="12.75" customHeight="1" x14ac:dyDescent="0.25">
      <c r="A40" s="56">
        <v>311400</v>
      </c>
      <c r="B40" s="57" t="s">
        <v>73</v>
      </c>
      <c r="C40" s="209"/>
      <c r="D40" s="58">
        <v>1</v>
      </c>
      <c r="E40" s="59">
        <f t="shared" si="0"/>
        <v>2</v>
      </c>
    </row>
    <row r="41" spans="1:5" ht="12.75" customHeight="1" x14ac:dyDescent="0.25">
      <c r="A41" s="56">
        <v>321400</v>
      </c>
      <c r="B41" s="57" t="s">
        <v>74</v>
      </c>
      <c r="C41" s="209"/>
      <c r="D41" s="58">
        <v>1</v>
      </c>
      <c r="E41" s="59">
        <f t="shared" si="0"/>
        <v>2</v>
      </c>
    </row>
    <row r="42" spans="1:5" ht="12.75" customHeight="1" x14ac:dyDescent="0.25">
      <c r="A42" s="56">
        <v>331400</v>
      </c>
      <c r="B42" s="57" t="s">
        <v>75</v>
      </c>
      <c r="C42" s="209"/>
      <c r="D42" s="58">
        <v>1</v>
      </c>
      <c r="E42" s="59">
        <f t="shared" si="0"/>
        <v>2</v>
      </c>
    </row>
    <row r="43" spans="1:5" ht="12.75" customHeight="1" x14ac:dyDescent="0.25">
      <c r="A43" s="56">
        <v>323104</v>
      </c>
      <c r="B43" s="136" t="s">
        <v>396</v>
      </c>
      <c r="C43" s="209"/>
      <c r="D43" s="58">
        <v>1</v>
      </c>
      <c r="E43" s="59">
        <f t="shared" si="0"/>
        <v>2</v>
      </c>
    </row>
    <row r="44" spans="1:5" ht="12.75" customHeight="1" x14ac:dyDescent="0.25">
      <c r="A44" s="56">
        <v>325125</v>
      </c>
      <c r="B44" s="57" t="s">
        <v>76</v>
      </c>
      <c r="C44" s="209"/>
      <c r="D44" s="58">
        <v>1</v>
      </c>
      <c r="E44" s="59">
        <f t="shared" si="0"/>
        <v>2</v>
      </c>
    </row>
    <row r="45" spans="1:5" ht="12.75" customHeight="1" x14ac:dyDescent="0.25">
      <c r="A45" s="56">
        <v>325020</v>
      </c>
      <c r="B45" s="57" t="s">
        <v>77</v>
      </c>
      <c r="C45" s="209"/>
      <c r="D45" s="58">
        <v>1</v>
      </c>
      <c r="E45" s="59">
        <f t="shared" si="0"/>
        <v>2</v>
      </c>
    </row>
    <row r="46" spans="1:5" ht="12.75" customHeight="1" x14ac:dyDescent="0.25">
      <c r="A46" s="56">
        <v>325010</v>
      </c>
      <c r="B46" s="57" t="s">
        <v>78</v>
      </c>
      <c r="C46" s="209"/>
      <c r="D46" s="58">
        <v>1</v>
      </c>
      <c r="E46" s="59">
        <f t="shared" si="0"/>
        <v>2</v>
      </c>
    </row>
    <row r="47" spans="1:5" ht="12.75" customHeight="1" x14ac:dyDescent="0.25">
      <c r="A47" s="56">
        <v>325150</v>
      </c>
      <c r="B47" s="57" t="s">
        <v>79</v>
      </c>
      <c r="C47" s="209"/>
      <c r="D47" s="58">
        <v>1</v>
      </c>
      <c r="E47" s="59">
        <f t="shared" si="0"/>
        <v>2</v>
      </c>
    </row>
    <row r="48" spans="1:5" ht="12.75" customHeight="1" x14ac:dyDescent="0.25">
      <c r="A48" s="56">
        <v>325200</v>
      </c>
      <c r="B48" s="57" t="s">
        <v>80</v>
      </c>
      <c r="C48" s="209"/>
      <c r="D48" s="58">
        <v>1</v>
      </c>
      <c r="E48" s="59">
        <f t="shared" si="0"/>
        <v>2</v>
      </c>
    </row>
    <row r="49" spans="1:5" ht="12.75" customHeight="1" x14ac:dyDescent="0.25">
      <c r="A49" s="56">
        <v>325250</v>
      </c>
      <c r="B49" s="57" t="s">
        <v>81</v>
      </c>
      <c r="C49" s="209"/>
      <c r="D49" s="58">
        <v>1</v>
      </c>
      <c r="E49" s="59">
        <f t="shared" si="0"/>
        <v>2</v>
      </c>
    </row>
    <row r="50" spans="1:5" ht="12.75" customHeight="1" x14ac:dyDescent="0.25">
      <c r="A50" s="56">
        <v>371150</v>
      </c>
      <c r="B50" s="57" t="s">
        <v>82</v>
      </c>
      <c r="C50" s="209"/>
      <c r="D50" s="58">
        <v>9</v>
      </c>
      <c r="E50" s="59">
        <f t="shared" si="0"/>
        <v>2</v>
      </c>
    </row>
    <row r="51" spans="1:5" ht="12.75" customHeight="1" x14ac:dyDescent="0.25">
      <c r="A51" s="56">
        <v>312520</v>
      </c>
      <c r="B51" s="57" t="s">
        <v>83</v>
      </c>
      <c r="C51" s="209"/>
      <c r="D51" s="58">
        <v>0.5</v>
      </c>
      <c r="E51" s="59">
        <f t="shared" si="0"/>
        <v>2</v>
      </c>
    </row>
    <row r="52" spans="1:5" ht="12.75" customHeight="1" x14ac:dyDescent="0.25">
      <c r="A52" s="56">
        <v>322520</v>
      </c>
      <c r="B52" s="57" t="s">
        <v>84</v>
      </c>
      <c r="C52" s="209"/>
      <c r="D52" s="58">
        <v>0.5</v>
      </c>
      <c r="E52" s="59">
        <f t="shared" si="0"/>
        <v>2</v>
      </c>
    </row>
    <row r="53" spans="1:5" ht="12.75" customHeight="1" x14ac:dyDescent="0.25">
      <c r="A53" s="56">
        <v>332520</v>
      </c>
      <c r="B53" s="57" t="s">
        <v>85</v>
      </c>
      <c r="C53" s="209"/>
      <c r="D53" s="58">
        <v>0.5</v>
      </c>
      <c r="E53" s="59">
        <f t="shared" si="0"/>
        <v>2</v>
      </c>
    </row>
    <row r="54" spans="1:5" ht="12.75" customHeight="1" x14ac:dyDescent="0.25">
      <c r="A54" s="56">
        <v>340140</v>
      </c>
      <c r="B54" s="57" t="s">
        <v>86</v>
      </c>
      <c r="C54" s="209"/>
      <c r="D54" s="58">
        <v>1</v>
      </c>
      <c r="E54" s="59">
        <f t="shared" si="0"/>
        <v>2</v>
      </c>
    </row>
    <row r="55" spans="1:5" ht="12.75" customHeight="1" x14ac:dyDescent="0.25">
      <c r="A55" s="56">
        <v>340150</v>
      </c>
      <c r="B55" s="57" t="s">
        <v>87</v>
      </c>
      <c r="C55" s="209"/>
      <c r="D55" s="58">
        <v>0.5</v>
      </c>
      <c r="E55" s="59">
        <f t="shared" si="0"/>
        <v>2</v>
      </c>
    </row>
    <row r="56" spans="1:5" ht="12.75" customHeight="1" x14ac:dyDescent="0.25">
      <c r="A56" s="56">
        <v>345500</v>
      </c>
      <c r="B56" s="57" t="s">
        <v>88</v>
      </c>
      <c r="C56" s="209"/>
      <c r="D56" s="58">
        <v>1</v>
      </c>
      <c r="E56" s="59">
        <f t="shared" si="0"/>
        <v>2</v>
      </c>
    </row>
    <row r="57" spans="1:5" ht="12.75" customHeight="1" x14ac:dyDescent="0.25">
      <c r="A57" s="56">
        <v>340210</v>
      </c>
      <c r="B57" s="57" t="s">
        <v>89</v>
      </c>
      <c r="C57" s="209"/>
      <c r="D57" s="58">
        <v>1</v>
      </c>
      <c r="E57" s="59">
        <f t="shared" si="0"/>
        <v>2</v>
      </c>
    </row>
    <row r="58" spans="1:5" ht="12.75" customHeight="1" x14ac:dyDescent="0.25">
      <c r="A58" s="56">
        <v>340270</v>
      </c>
      <c r="B58" s="57" t="s">
        <v>90</v>
      </c>
      <c r="C58" s="209"/>
      <c r="D58" s="58">
        <v>1</v>
      </c>
      <c r="E58" s="59">
        <f t="shared" si="0"/>
        <v>2</v>
      </c>
    </row>
    <row r="59" spans="1:5" ht="12.75" customHeight="1" x14ac:dyDescent="0.25">
      <c r="A59" s="56">
        <v>340110</v>
      </c>
      <c r="B59" s="57" t="s">
        <v>91</v>
      </c>
      <c r="C59" s="209"/>
      <c r="D59" s="58">
        <v>0.5</v>
      </c>
      <c r="E59" s="59">
        <f>IF(A59=C59,1,2)</f>
        <v>2</v>
      </c>
    </row>
    <row r="60" spans="1:5" ht="12.75" customHeight="1" x14ac:dyDescent="0.25">
      <c r="A60" s="56">
        <v>340620</v>
      </c>
      <c r="B60" s="57" t="s">
        <v>92</v>
      </c>
      <c r="C60" s="209"/>
      <c r="D60" s="58">
        <v>0.5</v>
      </c>
      <c r="E60" s="59">
        <f t="shared" si="0"/>
        <v>2</v>
      </c>
    </row>
    <row r="61" spans="1:5" ht="12.75" customHeight="1" x14ac:dyDescent="0.25">
      <c r="A61" s="56">
        <v>342220</v>
      </c>
      <c r="B61" s="57" t="s">
        <v>93</v>
      </c>
      <c r="C61" s="209"/>
      <c r="D61" s="58">
        <v>0.5</v>
      </c>
      <c r="E61" s="59">
        <f t="shared" si="0"/>
        <v>2</v>
      </c>
    </row>
    <row r="62" spans="1:5" ht="12.75" customHeight="1" x14ac:dyDescent="0.25">
      <c r="A62" s="56">
        <v>340100</v>
      </c>
      <c r="B62" s="57" t="s">
        <v>94</v>
      </c>
      <c r="C62" s="209"/>
      <c r="D62" s="58">
        <v>0.5</v>
      </c>
      <c r="E62" s="59">
        <f t="shared" si="0"/>
        <v>2</v>
      </c>
    </row>
    <row r="63" spans="1:5" ht="12.75" customHeight="1" x14ac:dyDescent="0.25">
      <c r="A63" s="56">
        <v>341840</v>
      </c>
      <c r="B63" s="57" t="s">
        <v>95</v>
      </c>
      <c r="C63" s="209"/>
      <c r="D63" s="58">
        <v>0.5</v>
      </c>
      <c r="E63" s="59">
        <f t="shared" si="0"/>
        <v>2</v>
      </c>
    </row>
    <row r="64" spans="1:5" ht="12.75" customHeight="1" x14ac:dyDescent="0.25">
      <c r="A64" s="56">
        <v>340250</v>
      </c>
      <c r="B64" s="57" t="s">
        <v>96</v>
      </c>
      <c r="C64" s="209"/>
      <c r="D64" s="58">
        <v>0.5</v>
      </c>
      <c r="E64" s="59">
        <f t="shared" si="0"/>
        <v>2</v>
      </c>
    </row>
    <row r="65" spans="1:5" ht="12.75" customHeight="1" x14ac:dyDescent="0.25">
      <c r="A65" s="56">
        <v>341150</v>
      </c>
      <c r="B65" s="57" t="s">
        <v>97</v>
      </c>
      <c r="C65" s="209"/>
      <c r="D65" s="58">
        <v>0.5</v>
      </c>
      <c r="E65" s="59">
        <f t="shared" si="0"/>
        <v>2</v>
      </c>
    </row>
    <row r="66" spans="1:5" ht="12.75" customHeight="1" x14ac:dyDescent="0.25">
      <c r="A66" s="56">
        <v>341680</v>
      </c>
      <c r="B66" s="57" t="s">
        <v>98</v>
      </c>
      <c r="C66" s="209"/>
      <c r="D66" s="58">
        <v>0.5</v>
      </c>
      <c r="E66" s="59">
        <f t="shared" si="0"/>
        <v>2</v>
      </c>
    </row>
    <row r="67" spans="1:5" ht="12.75" customHeight="1" x14ac:dyDescent="0.25">
      <c r="A67" s="56">
        <v>340840</v>
      </c>
      <c r="B67" s="57" t="s">
        <v>99</v>
      </c>
      <c r="C67" s="209"/>
      <c r="D67" s="58">
        <v>0.5</v>
      </c>
      <c r="E67" s="59">
        <f t="shared" si="0"/>
        <v>2</v>
      </c>
    </row>
    <row r="68" spans="1:5" ht="12.75" customHeight="1" x14ac:dyDescent="0.25">
      <c r="A68" s="56">
        <v>300220</v>
      </c>
      <c r="B68" s="57" t="s">
        <v>100</v>
      </c>
      <c r="C68" s="209"/>
      <c r="D68" s="58">
        <v>1</v>
      </c>
      <c r="E68" s="59">
        <f t="shared" ref="E68:E102" si="1">IF(A68=C68,1,2)</f>
        <v>2</v>
      </c>
    </row>
    <row r="69" spans="1:5" ht="12.75" customHeight="1" x14ac:dyDescent="0.25">
      <c r="A69" s="56">
        <v>300100</v>
      </c>
      <c r="B69" s="57" t="s">
        <v>101</v>
      </c>
      <c r="C69" s="209"/>
      <c r="D69" s="58">
        <v>1</v>
      </c>
      <c r="E69" s="59">
        <f t="shared" si="1"/>
        <v>2</v>
      </c>
    </row>
    <row r="70" spans="1:5" ht="12.75" customHeight="1" x14ac:dyDescent="0.25">
      <c r="A70" s="56">
        <v>300200</v>
      </c>
      <c r="B70" s="57" t="s">
        <v>102</v>
      </c>
      <c r="C70" s="209"/>
      <c r="D70" s="58">
        <v>1</v>
      </c>
      <c r="E70" s="59">
        <f t="shared" si="1"/>
        <v>2</v>
      </c>
    </row>
    <row r="71" spans="1:5" ht="12.75" customHeight="1" x14ac:dyDescent="0.25">
      <c r="A71" s="56">
        <v>300210</v>
      </c>
      <c r="B71" s="57" t="s">
        <v>103</v>
      </c>
      <c r="C71" s="209"/>
      <c r="D71" s="58">
        <v>1</v>
      </c>
      <c r="E71" s="59">
        <f t="shared" si="1"/>
        <v>2</v>
      </c>
    </row>
    <row r="72" spans="1:5" ht="12.75" customHeight="1" x14ac:dyDescent="0.25">
      <c r="A72" s="56">
        <v>341000</v>
      </c>
      <c r="B72" s="57" t="s">
        <v>104</v>
      </c>
      <c r="C72" s="209"/>
      <c r="D72" s="58">
        <v>0.5</v>
      </c>
      <c r="E72" s="59">
        <f t="shared" si="1"/>
        <v>2</v>
      </c>
    </row>
    <row r="73" spans="1:5" ht="12.75" customHeight="1" x14ac:dyDescent="0.25">
      <c r="A73" s="56">
        <v>341100</v>
      </c>
      <c r="B73" s="57" t="s">
        <v>105</v>
      </c>
      <c r="C73" s="209"/>
      <c r="D73" s="58">
        <v>0.5</v>
      </c>
      <c r="E73" s="59">
        <f t="shared" si="1"/>
        <v>2</v>
      </c>
    </row>
    <row r="74" spans="1:5" ht="12.75" customHeight="1" x14ac:dyDescent="0.25">
      <c r="A74" s="56">
        <v>341500</v>
      </c>
      <c r="B74" s="57" t="s">
        <v>106</v>
      </c>
      <c r="C74" s="209"/>
      <c r="D74" s="58">
        <v>0.5</v>
      </c>
      <c r="E74" s="59">
        <f t="shared" si="1"/>
        <v>2</v>
      </c>
    </row>
    <row r="75" spans="1:5" ht="12.75" customHeight="1" x14ac:dyDescent="0.25">
      <c r="A75" s="56">
        <v>310650</v>
      </c>
      <c r="B75" s="57" t="s">
        <v>107</v>
      </c>
      <c r="C75" s="209"/>
      <c r="D75" s="58">
        <v>1</v>
      </c>
      <c r="E75" s="59">
        <f t="shared" si="1"/>
        <v>2</v>
      </c>
    </row>
    <row r="76" spans="1:5" ht="12.75" customHeight="1" x14ac:dyDescent="0.25">
      <c r="A76" s="56">
        <v>320650</v>
      </c>
      <c r="B76" s="57" t="s">
        <v>108</v>
      </c>
      <c r="C76" s="209"/>
      <c r="D76" s="58">
        <v>1</v>
      </c>
      <c r="E76" s="59">
        <f t="shared" si="1"/>
        <v>2</v>
      </c>
    </row>
    <row r="77" spans="1:5" ht="12.75" customHeight="1" x14ac:dyDescent="0.25">
      <c r="A77" s="56">
        <v>330650</v>
      </c>
      <c r="B77" s="57" t="s">
        <v>109</v>
      </c>
      <c r="C77" s="209"/>
      <c r="D77" s="58">
        <v>1</v>
      </c>
      <c r="E77" s="59">
        <f t="shared" si="1"/>
        <v>2</v>
      </c>
    </row>
    <row r="78" spans="1:5" ht="12.75" customHeight="1" x14ac:dyDescent="0.25">
      <c r="A78" s="56">
        <v>310080</v>
      </c>
      <c r="B78" s="57" t="s">
        <v>110</v>
      </c>
      <c r="C78" s="209"/>
      <c r="D78" s="58">
        <v>1</v>
      </c>
      <c r="E78" s="59">
        <f t="shared" si="1"/>
        <v>2</v>
      </c>
    </row>
    <row r="79" spans="1:5" ht="12.75" customHeight="1" x14ac:dyDescent="0.25">
      <c r="A79" s="56">
        <v>320080</v>
      </c>
      <c r="B79" s="57" t="s">
        <v>111</v>
      </c>
      <c r="C79" s="209"/>
      <c r="D79" s="58">
        <v>1</v>
      </c>
      <c r="E79" s="59">
        <f t="shared" si="1"/>
        <v>2</v>
      </c>
    </row>
    <row r="80" spans="1:5" ht="12.75" customHeight="1" x14ac:dyDescent="0.25">
      <c r="A80" s="56">
        <v>330080</v>
      </c>
      <c r="B80" s="57" t="s">
        <v>112</v>
      </c>
      <c r="C80" s="209"/>
      <c r="D80" s="58">
        <v>1</v>
      </c>
      <c r="E80" s="59">
        <f t="shared" si="1"/>
        <v>2</v>
      </c>
    </row>
    <row r="81" spans="1:5" ht="12.75" customHeight="1" x14ac:dyDescent="0.25">
      <c r="A81" s="56">
        <v>320700</v>
      </c>
      <c r="B81" s="57" t="s">
        <v>113</v>
      </c>
      <c r="C81" s="209"/>
      <c r="D81" s="58">
        <v>0.5</v>
      </c>
      <c r="E81" s="59">
        <f t="shared" si="1"/>
        <v>2</v>
      </c>
    </row>
    <row r="82" spans="1:5" ht="12.75" customHeight="1" x14ac:dyDescent="0.25">
      <c r="A82" s="56">
        <v>320140</v>
      </c>
      <c r="B82" s="57" t="s">
        <v>114</v>
      </c>
      <c r="C82" s="209"/>
      <c r="D82" s="58">
        <v>1</v>
      </c>
      <c r="E82" s="59">
        <f t="shared" si="1"/>
        <v>2</v>
      </c>
    </row>
    <row r="83" spans="1:5" ht="12.75" customHeight="1" x14ac:dyDescent="0.25">
      <c r="A83" s="56">
        <v>311650</v>
      </c>
      <c r="B83" s="57" t="s">
        <v>115</v>
      </c>
      <c r="C83" s="209"/>
      <c r="D83" s="58">
        <v>0.5</v>
      </c>
      <c r="E83" s="59">
        <f t="shared" si="1"/>
        <v>2</v>
      </c>
    </row>
    <row r="84" spans="1:5" ht="12.75" customHeight="1" x14ac:dyDescent="0.25">
      <c r="A84" s="56">
        <v>321650</v>
      </c>
      <c r="B84" s="57" t="s">
        <v>116</v>
      </c>
      <c r="C84" s="209"/>
      <c r="D84" s="58">
        <v>0.5</v>
      </c>
      <c r="E84" s="59">
        <f t="shared" si="1"/>
        <v>2</v>
      </c>
    </row>
    <row r="85" spans="1:5" ht="12.75" customHeight="1" x14ac:dyDescent="0.25">
      <c r="A85" s="56">
        <v>331650</v>
      </c>
      <c r="B85" s="57" t="s">
        <v>117</v>
      </c>
      <c r="C85" s="209"/>
      <c r="D85" s="58">
        <v>0.5</v>
      </c>
      <c r="E85" s="59">
        <f t="shared" si="1"/>
        <v>2</v>
      </c>
    </row>
    <row r="86" spans="1:5" ht="12.75" customHeight="1" x14ac:dyDescent="0.25">
      <c r="A86" s="56">
        <v>310040</v>
      </c>
      <c r="B86" s="57" t="s">
        <v>118</v>
      </c>
      <c r="C86" s="209"/>
      <c r="D86" s="58">
        <v>0.5</v>
      </c>
      <c r="E86" s="59">
        <f t="shared" si="1"/>
        <v>2</v>
      </c>
    </row>
    <row r="87" spans="1:5" ht="12.75" customHeight="1" x14ac:dyDescent="0.25">
      <c r="A87" s="56">
        <v>320040</v>
      </c>
      <c r="B87" s="57" t="s">
        <v>119</v>
      </c>
      <c r="C87" s="209"/>
      <c r="D87" s="58">
        <v>0.5</v>
      </c>
      <c r="E87" s="59">
        <f t="shared" si="1"/>
        <v>2</v>
      </c>
    </row>
    <row r="88" spans="1:5" ht="12.75" customHeight="1" x14ac:dyDescent="0.25">
      <c r="A88" s="56">
        <v>330040</v>
      </c>
      <c r="B88" s="57" t="s">
        <v>120</v>
      </c>
      <c r="C88" s="209"/>
      <c r="D88" s="58">
        <v>0.5</v>
      </c>
      <c r="E88" s="59">
        <f t="shared" si="1"/>
        <v>2</v>
      </c>
    </row>
    <row r="89" spans="1:5" ht="12.75" customHeight="1" x14ac:dyDescent="0.25">
      <c r="A89" s="56">
        <v>310060</v>
      </c>
      <c r="B89" s="57" t="s">
        <v>121</v>
      </c>
      <c r="C89" s="209"/>
      <c r="D89" s="58">
        <v>0.5</v>
      </c>
      <c r="E89" s="59">
        <f t="shared" si="1"/>
        <v>2</v>
      </c>
    </row>
    <row r="90" spans="1:5" ht="12.75" customHeight="1" x14ac:dyDescent="0.25">
      <c r="A90" s="56">
        <v>320060</v>
      </c>
      <c r="B90" s="57" t="s">
        <v>122</v>
      </c>
      <c r="C90" s="209"/>
      <c r="D90" s="58">
        <v>0.5</v>
      </c>
      <c r="E90" s="59">
        <f t="shared" si="1"/>
        <v>2</v>
      </c>
    </row>
    <row r="91" spans="1:5" ht="12.75" customHeight="1" x14ac:dyDescent="0.25">
      <c r="A91" s="56">
        <v>330060</v>
      </c>
      <c r="B91" s="57" t="s">
        <v>123</v>
      </c>
      <c r="C91" s="209"/>
      <c r="D91" s="58">
        <v>0.5</v>
      </c>
      <c r="E91" s="59">
        <f t="shared" si="1"/>
        <v>2</v>
      </c>
    </row>
    <row r="92" spans="1:5" ht="12.75" customHeight="1" x14ac:dyDescent="0.25">
      <c r="A92" s="56">
        <v>310180</v>
      </c>
      <c r="B92" s="57" t="s">
        <v>124</v>
      </c>
      <c r="C92" s="209"/>
      <c r="D92" s="58">
        <v>1</v>
      </c>
      <c r="E92" s="59">
        <f t="shared" si="1"/>
        <v>2</v>
      </c>
    </row>
    <row r="93" spans="1:5" ht="12.75" customHeight="1" x14ac:dyDescent="0.25">
      <c r="A93" s="56">
        <v>320180</v>
      </c>
      <c r="B93" s="57" t="s">
        <v>125</v>
      </c>
      <c r="C93" s="209"/>
      <c r="D93" s="58">
        <v>1</v>
      </c>
      <c r="E93" s="59">
        <f t="shared" si="1"/>
        <v>2</v>
      </c>
    </row>
    <row r="94" spans="1:5" ht="12.75" customHeight="1" x14ac:dyDescent="0.25">
      <c r="A94" s="56">
        <v>330180</v>
      </c>
      <c r="B94" s="57" t="s">
        <v>126</v>
      </c>
      <c r="C94" s="209"/>
      <c r="D94" s="58">
        <v>1</v>
      </c>
      <c r="E94" s="59">
        <f t="shared" si="1"/>
        <v>2</v>
      </c>
    </row>
    <row r="95" spans="1:5" ht="12.75" customHeight="1" x14ac:dyDescent="0.25">
      <c r="A95" s="56">
        <v>309100</v>
      </c>
      <c r="B95" s="57" t="s">
        <v>127</v>
      </c>
      <c r="C95" s="209"/>
      <c r="D95" s="58">
        <v>4</v>
      </c>
      <c r="E95" s="59">
        <f t="shared" si="1"/>
        <v>2</v>
      </c>
    </row>
    <row r="96" spans="1:5" ht="12.75" customHeight="1" x14ac:dyDescent="0.25">
      <c r="A96" s="56">
        <v>309000</v>
      </c>
      <c r="B96" s="57" t="s">
        <v>128</v>
      </c>
      <c r="C96" s="209"/>
      <c r="D96" s="58">
        <v>1</v>
      </c>
      <c r="E96" s="59">
        <f t="shared" si="1"/>
        <v>2</v>
      </c>
    </row>
    <row r="97" spans="1:5" ht="12.75" customHeight="1" x14ac:dyDescent="0.25">
      <c r="A97" s="56">
        <v>303500</v>
      </c>
      <c r="B97" s="57" t="s">
        <v>129</v>
      </c>
      <c r="C97" s="209"/>
      <c r="D97" s="58">
        <v>2</v>
      </c>
      <c r="E97" s="59">
        <f t="shared" si="1"/>
        <v>2</v>
      </c>
    </row>
    <row r="98" spans="1:5" ht="12.75" customHeight="1" x14ac:dyDescent="0.25">
      <c r="A98" s="56">
        <v>303600</v>
      </c>
      <c r="B98" s="57" t="s">
        <v>130</v>
      </c>
      <c r="C98" s="209"/>
      <c r="D98" s="58">
        <v>2</v>
      </c>
      <c r="E98" s="59">
        <f t="shared" si="1"/>
        <v>2</v>
      </c>
    </row>
    <row r="99" spans="1:5" ht="12.75" customHeight="1" x14ac:dyDescent="0.25">
      <c r="A99" s="56">
        <v>340410</v>
      </c>
      <c r="B99" s="57" t="s">
        <v>131</v>
      </c>
      <c r="C99" s="209"/>
      <c r="D99" s="58">
        <v>0.5</v>
      </c>
      <c r="E99" s="59">
        <f t="shared" si="1"/>
        <v>2</v>
      </c>
    </row>
    <row r="100" spans="1:5" x14ac:dyDescent="0.25">
      <c r="A100" s="56">
        <v>370600</v>
      </c>
      <c r="B100" s="57" t="s">
        <v>132</v>
      </c>
      <c r="C100" s="209"/>
      <c r="D100" s="58">
        <v>0.33</v>
      </c>
      <c r="E100" s="59">
        <f t="shared" si="1"/>
        <v>2</v>
      </c>
    </row>
    <row r="101" spans="1:5" x14ac:dyDescent="0.25">
      <c r="A101" s="56">
        <v>344500</v>
      </c>
      <c r="B101" s="57" t="s">
        <v>133</v>
      </c>
      <c r="C101" s="209"/>
      <c r="D101" s="58">
        <v>0.33</v>
      </c>
      <c r="E101" s="59">
        <f t="shared" si="1"/>
        <v>2</v>
      </c>
    </row>
    <row r="102" spans="1:5" x14ac:dyDescent="0.25">
      <c r="A102" s="56">
        <v>300060</v>
      </c>
      <c r="B102" s="57" t="s">
        <v>134</v>
      </c>
      <c r="C102" s="210"/>
      <c r="D102" s="58">
        <v>1</v>
      </c>
      <c r="E102" s="59">
        <f t="shared" si="1"/>
        <v>2</v>
      </c>
    </row>
    <row r="103" spans="1:5" ht="76.5" x14ac:dyDescent="0.25">
      <c r="A103" s="56">
        <v>304000</v>
      </c>
      <c r="B103" s="57" t="s">
        <v>135</v>
      </c>
      <c r="C103" s="60" t="s">
        <v>136</v>
      </c>
      <c r="D103" s="61">
        <v>1</v>
      </c>
      <c r="E103" s="59">
        <f>IF(A103=C103,1,2)</f>
        <v>2</v>
      </c>
    </row>
    <row r="104" spans="1:5" x14ac:dyDescent="0.25">
      <c r="A104" s="56">
        <v>304100</v>
      </c>
      <c r="B104" s="57" t="s">
        <v>137</v>
      </c>
      <c r="C104" s="62">
        <v>304100</v>
      </c>
      <c r="D104" s="61">
        <v>1</v>
      </c>
      <c r="E104" s="59">
        <f>IF(A104=C104,1,2)</f>
        <v>1</v>
      </c>
    </row>
    <row r="105" spans="1:5" x14ac:dyDescent="0.25">
      <c r="A105" s="56">
        <v>370020</v>
      </c>
      <c r="B105" s="57" t="s">
        <v>138</v>
      </c>
      <c r="C105" s="62">
        <v>370020</v>
      </c>
      <c r="D105" s="61">
        <v>1</v>
      </c>
      <c r="E105" s="59">
        <f t="shared" ref="E105:E154" si="2">IF(A105=C105,1,2)</f>
        <v>1</v>
      </c>
    </row>
    <row r="106" spans="1:5" x14ac:dyDescent="0.25">
      <c r="A106" s="56">
        <v>370030</v>
      </c>
      <c r="B106" s="57" t="s">
        <v>139</v>
      </c>
      <c r="C106" s="62">
        <v>370030</v>
      </c>
      <c r="D106" s="61">
        <v>1</v>
      </c>
      <c r="E106" s="59">
        <f t="shared" si="2"/>
        <v>1</v>
      </c>
    </row>
    <row r="107" spans="1:5" x14ac:dyDescent="0.25">
      <c r="A107" s="56">
        <v>370000</v>
      </c>
      <c r="B107" s="57" t="s">
        <v>140</v>
      </c>
      <c r="C107" s="62">
        <v>370000</v>
      </c>
      <c r="D107" s="61">
        <v>1</v>
      </c>
      <c r="E107" s="59">
        <f t="shared" si="2"/>
        <v>1</v>
      </c>
    </row>
    <row r="108" spans="1:5" x14ac:dyDescent="0.25">
      <c r="A108" s="56">
        <v>370110</v>
      </c>
      <c r="B108" s="57" t="s">
        <v>141</v>
      </c>
      <c r="C108" s="62">
        <v>370110</v>
      </c>
      <c r="D108" s="61">
        <v>1</v>
      </c>
      <c r="E108" s="59">
        <f t="shared" si="2"/>
        <v>1</v>
      </c>
    </row>
    <row r="109" spans="1:5" x14ac:dyDescent="0.25">
      <c r="A109" s="56">
        <v>370160</v>
      </c>
      <c r="B109" s="57" t="s">
        <v>142</v>
      </c>
      <c r="C109" s="62">
        <v>370160</v>
      </c>
      <c r="D109" s="61">
        <v>1</v>
      </c>
      <c r="E109" s="59">
        <f t="shared" si="2"/>
        <v>1</v>
      </c>
    </row>
    <row r="110" spans="1:5" x14ac:dyDescent="0.25">
      <c r="A110" s="56">
        <v>316060</v>
      </c>
      <c r="B110" s="57" t="s">
        <v>143</v>
      </c>
      <c r="C110" s="62">
        <v>316060</v>
      </c>
      <c r="D110" s="61">
        <v>1</v>
      </c>
      <c r="E110" s="59">
        <f t="shared" si="2"/>
        <v>1</v>
      </c>
    </row>
    <row r="111" spans="1:5" x14ac:dyDescent="0.25">
      <c r="A111" s="56">
        <v>313140</v>
      </c>
      <c r="B111" s="57" t="s">
        <v>144</v>
      </c>
      <c r="C111" s="62">
        <v>313140</v>
      </c>
      <c r="D111" s="61">
        <v>1</v>
      </c>
      <c r="E111" s="59">
        <f t="shared" si="2"/>
        <v>1</v>
      </c>
    </row>
    <row r="112" spans="1:5" x14ac:dyDescent="0.25">
      <c r="A112" s="56">
        <v>323140</v>
      </c>
      <c r="B112" s="57" t="s">
        <v>145</v>
      </c>
      <c r="C112" s="62">
        <v>323140</v>
      </c>
      <c r="D112" s="61">
        <v>1</v>
      </c>
      <c r="E112" s="59">
        <f t="shared" si="2"/>
        <v>1</v>
      </c>
    </row>
    <row r="113" spans="1:5" x14ac:dyDescent="0.25">
      <c r="A113" s="56">
        <v>333140</v>
      </c>
      <c r="B113" s="57" t="s">
        <v>146</v>
      </c>
      <c r="C113" s="62">
        <v>333140</v>
      </c>
      <c r="D113" s="61">
        <v>1</v>
      </c>
      <c r="E113" s="59">
        <f t="shared" si="2"/>
        <v>1</v>
      </c>
    </row>
    <row r="114" spans="1:5" x14ac:dyDescent="0.25">
      <c r="A114" s="56">
        <v>300110</v>
      </c>
      <c r="B114" s="57" t="s">
        <v>147</v>
      </c>
      <c r="C114" s="62">
        <v>300110</v>
      </c>
      <c r="D114" s="61">
        <v>1</v>
      </c>
      <c r="E114" s="59">
        <f t="shared" si="2"/>
        <v>1</v>
      </c>
    </row>
    <row r="115" spans="1:5" x14ac:dyDescent="0.25">
      <c r="A115" s="56">
        <v>370060</v>
      </c>
      <c r="B115" s="57" t="s">
        <v>148</v>
      </c>
      <c r="C115" s="62">
        <v>370060</v>
      </c>
      <c r="D115" s="61">
        <v>1</v>
      </c>
      <c r="E115" s="59">
        <f t="shared" si="2"/>
        <v>1</v>
      </c>
    </row>
    <row r="116" spans="1:5" x14ac:dyDescent="0.25">
      <c r="A116" s="56">
        <v>370070</v>
      </c>
      <c r="B116" s="57" t="s">
        <v>149</v>
      </c>
      <c r="C116" s="62">
        <v>370070</v>
      </c>
      <c r="D116" s="61">
        <v>1</v>
      </c>
      <c r="E116" s="59">
        <f t="shared" si="2"/>
        <v>1</v>
      </c>
    </row>
    <row r="117" spans="1:5" x14ac:dyDescent="0.25">
      <c r="A117" s="56">
        <v>370080</v>
      </c>
      <c r="B117" s="57" t="s">
        <v>150</v>
      </c>
      <c r="C117" s="62">
        <v>370080</v>
      </c>
      <c r="D117" s="61">
        <v>1</v>
      </c>
      <c r="E117" s="59">
        <f t="shared" si="2"/>
        <v>1</v>
      </c>
    </row>
    <row r="118" spans="1:5" x14ac:dyDescent="0.25">
      <c r="A118" s="56">
        <v>306000</v>
      </c>
      <c r="B118" s="57" t="s">
        <v>151</v>
      </c>
      <c r="C118" s="62">
        <v>306000</v>
      </c>
      <c r="D118" s="61">
        <v>1</v>
      </c>
      <c r="E118" s="59">
        <f t="shared" si="2"/>
        <v>1</v>
      </c>
    </row>
    <row r="119" spans="1:5" x14ac:dyDescent="0.25">
      <c r="A119" s="56">
        <v>321800</v>
      </c>
      <c r="B119" s="57" t="s">
        <v>152</v>
      </c>
      <c r="C119" s="62">
        <v>321800</v>
      </c>
      <c r="D119" s="61">
        <v>1</v>
      </c>
      <c r="E119" s="59">
        <f t="shared" si="2"/>
        <v>1</v>
      </c>
    </row>
    <row r="120" spans="1:5" x14ac:dyDescent="0.25">
      <c r="A120" s="56">
        <v>321810</v>
      </c>
      <c r="B120" s="57" t="s">
        <v>153</v>
      </c>
      <c r="C120" s="62">
        <v>321810</v>
      </c>
      <c r="D120" s="61">
        <v>1</v>
      </c>
      <c r="E120" s="59">
        <f t="shared" si="2"/>
        <v>1</v>
      </c>
    </row>
    <row r="121" spans="1:5" x14ac:dyDescent="0.25">
      <c r="A121" s="56">
        <v>321820</v>
      </c>
      <c r="B121" s="57" t="s">
        <v>154</v>
      </c>
      <c r="C121" s="62">
        <v>321820</v>
      </c>
      <c r="D121" s="61">
        <v>1</v>
      </c>
      <c r="E121" s="59">
        <f t="shared" si="2"/>
        <v>1</v>
      </c>
    </row>
    <row r="122" spans="1:5" x14ac:dyDescent="0.25">
      <c r="A122" s="56">
        <v>300130</v>
      </c>
      <c r="B122" s="57" t="s">
        <v>155</v>
      </c>
      <c r="C122" s="62">
        <v>300130</v>
      </c>
      <c r="D122" s="61">
        <v>1</v>
      </c>
      <c r="E122" s="59">
        <f t="shared" si="2"/>
        <v>1</v>
      </c>
    </row>
    <row r="123" spans="1:5" x14ac:dyDescent="0.25">
      <c r="A123" s="56">
        <v>340320</v>
      </c>
      <c r="B123" s="57" t="s">
        <v>156</v>
      </c>
      <c r="C123" s="62">
        <v>340320</v>
      </c>
      <c r="D123" s="61">
        <v>1</v>
      </c>
      <c r="E123" s="59">
        <f t="shared" si="2"/>
        <v>1</v>
      </c>
    </row>
    <row r="124" spans="1:5" x14ac:dyDescent="0.25">
      <c r="A124" s="56">
        <v>346000</v>
      </c>
      <c r="B124" s="57" t="s">
        <v>157</v>
      </c>
      <c r="C124" s="62">
        <v>346000</v>
      </c>
      <c r="D124" s="61">
        <v>1</v>
      </c>
      <c r="E124" s="59">
        <f t="shared" si="2"/>
        <v>1</v>
      </c>
    </row>
    <row r="125" spans="1:5" x14ac:dyDescent="0.25">
      <c r="A125" s="56">
        <v>326280</v>
      </c>
      <c r="B125" s="57" t="s">
        <v>158</v>
      </c>
      <c r="C125" s="62">
        <v>326280</v>
      </c>
      <c r="D125" s="61">
        <v>1</v>
      </c>
      <c r="E125" s="59">
        <f t="shared" si="2"/>
        <v>1</v>
      </c>
    </row>
    <row r="126" spans="1:5" x14ac:dyDescent="0.25">
      <c r="A126" s="56">
        <v>336090</v>
      </c>
      <c r="B126" s="57" t="s">
        <v>159</v>
      </c>
      <c r="C126" s="62">
        <v>336090</v>
      </c>
      <c r="D126" s="61">
        <v>1</v>
      </c>
      <c r="E126" s="59">
        <f t="shared" si="2"/>
        <v>1</v>
      </c>
    </row>
    <row r="127" spans="1:5" x14ac:dyDescent="0.25">
      <c r="A127" s="56">
        <v>346070</v>
      </c>
      <c r="B127" s="57" t="s">
        <v>160</v>
      </c>
      <c r="C127" s="62">
        <v>346070</v>
      </c>
      <c r="D127" s="61">
        <v>1</v>
      </c>
      <c r="E127" s="59">
        <f t="shared" si="2"/>
        <v>1</v>
      </c>
    </row>
    <row r="128" spans="1:5" x14ac:dyDescent="0.25">
      <c r="A128" s="56">
        <v>370700</v>
      </c>
      <c r="B128" s="57" t="s">
        <v>161</v>
      </c>
      <c r="C128" s="62">
        <v>370700</v>
      </c>
      <c r="D128" s="61">
        <v>1</v>
      </c>
      <c r="E128" s="59">
        <f t="shared" si="2"/>
        <v>1</v>
      </c>
    </row>
    <row r="129" spans="1:5" x14ac:dyDescent="0.25">
      <c r="A129" s="56">
        <v>370440</v>
      </c>
      <c r="B129" s="57" t="s">
        <v>162</v>
      </c>
      <c r="C129" s="62">
        <v>370440</v>
      </c>
      <c r="D129" s="61">
        <v>1</v>
      </c>
      <c r="E129" s="59">
        <f t="shared" si="2"/>
        <v>1</v>
      </c>
    </row>
    <row r="130" spans="1:5" x14ac:dyDescent="0.25">
      <c r="A130" s="56">
        <v>322140</v>
      </c>
      <c r="B130" s="57" t="s">
        <v>163</v>
      </c>
      <c r="C130" s="62">
        <v>322140</v>
      </c>
      <c r="D130" s="61">
        <v>1</v>
      </c>
      <c r="E130" s="59">
        <f t="shared" si="2"/>
        <v>1</v>
      </c>
    </row>
    <row r="131" spans="1:5" x14ac:dyDescent="0.25">
      <c r="A131" s="56">
        <v>313180</v>
      </c>
      <c r="B131" s="57" t="s">
        <v>164</v>
      </c>
      <c r="C131" s="62">
        <v>313180</v>
      </c>
      <c r="D131" s="61">
        <v>1</v>
      </c>
      <c r="E131" s="59">
        <f t="shared" si="2"/>
        <v>1</v>
      </c>
    </row>
    <row r="132" spans="1:5" x14ac:dyDescent="0.25">
      <c r="A132" s="56">
        <v>323180</v>
      </c>
      <c r="B132" s="57" t="s">
        <v>165</v>
      </c>
      <c r="C132" s="62">
        <v>323180</v>
      </c>
      <c r="D132" s="61">
        <v>1</v>
      </c>
      <c r="E132" s="59">
        <f t="shared" si="2"/>
        <v>1</v>
      </c>
    </row>
    <row r="133" spans="1:5" x14ac:dyDescent="0.25">
      <c r="A133" s="56">
        <v>333180</v>
      </c>
      <c r="B133" s="57" t="s">
        <v>166</v>
      </c>
      <c r="C133" s="62">
        <v>333180</v>
      </c>
      <c r="D133" s="61">
        <v>1</v>
      </c>
      <c r="E133" s="59">
        <f t="shared" si="2"/>
        <v>1</v>
      </c>
    </row>
    <row r="134" spans="1:5" x14ac:dyDescent="0.25">
      <c r="A134" s="56">
        <v>370150</v>
      </c>
      <c r="B134" s="57" t="s">
        <v>167</v>
      </c>
      <c r="C134" s="62">
        <v>370150</v>
      </c>
      <c r="D134" s="61">
        <v>1</v>
      </c>
      <c r="E134" s="59">
        <f t="shared" si="2"/>
        <v>1</v>
      </c>
    </row>
    <row r="135" spans="1:5" x14ac:dyDescent="0.25">
      <c r="A135" s="56">
        <v>300140</v>
      </c>
      <c r="B135" s="57" t="s">
        <v>168</v>
      </c>
      <c r="C135" s="62">
        <v>300140</v>
      </c>
      <c r="D135" s="61">
        <v>1</v>
      </c>
      <c r="E135" s="59">
        <f t="shared" si="2"/>
        <v>1</v>
      </c>
    </row>
    <row r="136" spans="1:5" x14ac:dyDescent="0.25">
      <c r="A136" s="56">
        <v>300170</v>
      </c>
      <c r="B136" s="57" t="s">
        <v>169</v>
      </c>
      <c r="C136" s="62">
        <v>300170</v>
      </c>
      <c r="D136" s="61">
        <v>1</v>
      </c>
      <c r="E136" s="59">
        <f t="shared" si="2"/>
        <v>1</v>
      </c>
    </row>
    <row r="137" spans="1:5" x14ac:dyDescent="0.25">
      <c r="A137" s="56">
        <v>346020</v>
      </c>
      <c r="B137" s="57" t="s">
        <v>170</v>
      </c>
      <c r="C137" s="62">
        <v>346020</v>
      </c>
      <c r="D137" s="61">
        <v>1</v>
      </c>
      <c r="E137" s="59">
        <f t="shared" si="2"/>
        <v>1</v>
      </c>
    </row>
    <row r="138" spans="1:5" x14ac:dyDescent="0.25">
      <c r="A138" s="56">
        <v>346080</v>
      </c>
      <c r="B138" s="57" t="s">
        <v>171</v>
      </c>
      <c r="C138" s="62">
        <v>346080</v>
      </c>
      <c r="D138" s="61">
        <v>1</v>
      </c>
      <c r="E138" s="59">
        <f t="shared" si="2"/>
        <v>1</v>
      </c>
    </row>
    <row r="139" spans="1:5" x14ac:dyDescent="0.25">
      <c r="A139" s="56">
        <v>370400</v>
      </c>
      <c r="B139" s="57" t="s">
        <v>172</v>
      </c>
      <c r="C139" s="62">
        <v>370400</v>
      </c>
      <c r="D139" s="61">
        <v>1</v>
      </c>
      <c r="E139" s="59">
        <f t="shared" si="2"/>
        <v>1</v>
      </c>
    </row>
    <row r="140" spans="1:5" x14ac:dyDescent="0.25">
      <c r="A140" s="56">
        <v>300010</v>
      </c>
      <c r="B140" s="57" t="s">
        <v>173</v>
      </c>
      <c r="C140" s="62">
        <v>300010</v>
      </c>
      <c r="D140" s="61">
        <v>1</v>
      </c>
      <c r="E140" s="59">
        <f t="shared" si="2"/>
        <v>1</v>
      </c>
    </row>
    <row r="141" spans="1:5" x14ac:dyDescent="0.25">
      <c r="A141" s="56">
        <v>346220</v>
      </c>
      <c r="B141" s="57" t="s">
        <v>174</v>
      </c>
      <c r="C141" s="62">
        <v>346220</v>
      </c>
      <c r="D141" s="61">
        <v>1</v>
      </c>
      <c r="E141" s="59">
        <f t="shared" si="2"/>
        <v>1</v>
      </c>
    </row>
    <row r="142" spans="1:5" x14ac:dyDescent="0.25">
      <c r="A142" s="56">
        <v>316000</v>
      </c>
      <c r="B142" s="57" t="s">
        <v>175</v>
      </c>
      <c r="C142" s="62">
        <v>316000</v>
      </c>
      <c r="D142" s="61">
        <v>1</v>
      </c>
      <c r="E142" s="59">
        <f t="shared" si="2"/>
        <v>1</v>
      </c>
    </row>
    <row r="143" spans="1:5" x14ac:dyDescent="0.25">
      <c r="A143" s="56">
        <v>370040</v>
      </c>
      <c r="B143" s="57" t="s">
        <v>176</v>
      </c>
      <c r="C143" s="63">
        <v>370040</v>
      </c>
      <c r="D143" s="61">
        <v>1</v>
      </c>
      <c r="E143" s="59">
        <f t="shared" si="2"/>
        <v>1</v>
      </c>
    </row>
    <row r="144" spans="1:5" x14ac:dyDescent="0.25">
      <c r="A144" s="56">
        <v>346050</v>
      </c>
      <c r="B144" s="57" t="s">
        <v>177</v>
      </c>
      <c r="C144" s="62">
        <v>346050</v>
      </c>
      <c r="D144" s="61">
        <v>1</v>
      </c>
      <c r="E144" s="59">
        <f t="shared" si="2"/>
        <v>1</v>
      </c>
    </row>
    <row r="145" spans="1:5" x14ac:dyDescent="0.25">
      <c r="A145" s="56">
        <v>342300</v>
      </c>
      <c r="B145" s="57" t="s">
        <v>178</v>
      </c>
      <c r="C145" s="62">
        <v>342300</v>
      </c>
      <c r="D145" s="61">
        <v>1</v>
      </c>
      <c r="E145" s="59">
        <f t="shared" si="2"/>
        <v>1</v>
      </c>
    </row>
    <row r="146" spans="1:5" x14ac:dyDescent="0.25">
      <c r="A146" s="56">
        <v>346010</v>
      </c>
      <c r="B146" s="57" t="s">
        <v>179</v>
      </c>
      <c r="C146" s="62">
        <v>346010</v>
      </c>
      <c r="D146" s="61">
        <v>1</v>
      </c>
      <c r="E146" s="59">
        <f t="shared" si="2"/>
        <v>1</v>
      </c>
    </row>
    <row r="147" spans="1:5" x14ac:dyDescent="0.25">
      <c r="A147" s="56">
        <v>341800</v>
      </c>
      <c r="B147" s="57" t="s">
        <v>180</v>
      </c>
      <c r="C147" s="62">
        <v>341800</v>
      </c>
      <c r="D147" s="61">
        <v>1</v>
      </c>
      <c r="E147" s="59">
        <f t="shared" si="2"/>
        <v>1</v>
      </c>
    </row>
    <row r="148" spans="1:5" x14ac:dyDescent="0.25">
      <c r="A148" s="56">
        <v>343800</v>
      </c>
      <c r="B148" s="57" t="s">
        <v>181</v>
      </c>
      <c r="C148" s="62">
        <v>343800</v>
      </c>
      <c r="D148" s="61">
        <v>1</v>
      </c>
      <c r="E148" s="59">
        <f t="shared" si="2"/>
        <v>1</v>
      </c>
    </row>
    <row r="149" spans="1:5" x14ac:dyDescent="0.25">
      <c r="A149" s="56">
        <v>346090</v>
      </c>
      <c r="B149" s="57" t="s">
        <v>182</v>
      </c>
      <c r="C149" s="62">
        <v>346090</v>
      </c>
      <c r="D149" s="61">
        <v>1</v>
      </c>
      <c r="E149" s="59">
        <f t="shared" si="2"/>
        <v>1</v>
      </c>
    </row>
    <row r="150" spans="1:5" x14ac:dyDescent="0.25">
      <c r="A150" s="56">
        <v>346030</v>
      </c>
      <c r="B150" s="57" t="s">
        <v>183</v>
      </c>
      <c r="C150" s="62">
        <v>346030</v>
      </c>
      <c r="D150" s="61">
        <v>1</v>
      </c>
      <c r="E150" s="59">
        <f t="shared" si="2"/>
        <v>1</v>
      </c>
    </row>
    <row r="151" spans="1:5" x14ac:dyDescent="0.25">
      <c r="A151" s="56">
        <v>346060</v>
      </c>
      <c r="B151" s="57" t="s">
        <v>184</v>
      </c>
      <c r="C151" s="62">
        <v>346060</v>
      </c>
      <c r="D151" s="61">
        <v>1</v>
      </c>
      <c r="E151" s="59">
        <f t="shared" si="2"/>
        <v>1</v>
      </c>
    </row>
    <row r="152" spans="1:5" x14ac:dyDescent="0.25">
      <c r="A152" s="56">
        <v>370100</v>
      </c>
      <c r="B152" s="57" t="s">
        <v>185</v>
      </c>
      <c r="C152" s="62">
        <v>370100</v>
      </c>
      <c r="D152" s="61">
        <v>1</v>
      </c>
      <c r="E152" s="59">
        <f t="shared" si="2"/>
        <v>1</v>
      </c>
    </row>
    <row r="153" spans="1:5" x14ac:dyDescent="0.25">
      <c r="A153" s="56">
        <v>370140</v>
      </c>
      <c r="B153" s="57" t="s">
        <v>186</v>
      </c>
      <c r="C153" s="62">
        <v>370140</v>
      </c>
      <c r="D153" s="61">
        <v>1</v>
      </c>
      <c r="E153" s="59">
        <f t="shared" si="2"/>
        <v>1</v>
      </c>
    </row>
    <row r="154" spans="1:5" x14ac:dyDescent="0.25">
      <c r="A154" s="56">
        <v>300030</v>
      </c>
      <c r="B154" s="57" t="s">
        <v>187</v>
      </c>
      <c r="C154" s="62">
        <v>300030</v>
      </c>
      <c r="D154" s="61">
        <v>1</v>
      </c>
      <c r="E154" s="59">
        <f t="shared" si="2"/>
        <v>1</v>
      </c>
    </row>
  </sheetData>
  <mergeCells count="1">
    <mergeCell ref="C2:C10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93367-3E41-461A-9A01-796C08EBC6DB}">
  <dimension ref="A1:C159"/>
  <sheetViews>
    <sheetView zoomScale="130" zoomScaleNormal="130" workbookViewId="0">
      <selection activeCell="A21" sqref="A21"/>
    </sheetView>
  </sheetViews>
  <sheetFormatPr defaultColWidth="9.140625" defaultRowHeight="14.25" x14ac:dyDescent="0.2"/>
  <cols>
    <col min="1" max="1" width="14.28515625" style="67" bestFit="1" customWidth="1"/>
    <col min="2" max="2" width="18.7109375" style="67" customWidth="1"/>
    <col min="3" max="3" width="12.85546875" style="68" customWidth="1"/>
    <col min="4" max="16384" width="9.140625" style="64"/>
  </cols>
  <sheetData>
    <row r="1" spans="1:3" ht="15" x14ac:dyDescent="0.2">
      <c r="A1" s="211" t="s">
        <v>188</v>
      </c>
      <c r="B1" s="211" t="s">
        <v>189</v>
      </c>
      <c r="C1" s="211"/>
    </row>
    <row r="2" spans="1:3" ht="15" x14ac:dyDescent="0.2">
      <c r="A2" s="211"/>
      <c r="B2" s="70" t="s">
        <v>30</v>
      </c>
      <c r="C2" s="71" t="s">
        <v>33</v>
      </c>
    </row>
    <row r="3" spans="1:3" x14ac:dyDescent="0.2">
      <c r="A3" s="65">
        <v>304100</v>
      </c>
      <c r="B3" s="65">
        <v>304100</v>
      </c>
      <c r="C3" s="66">
        <v>1</v>
      </c>
    </row>
    <row r="4" spans="1:3" x14ac:dyDescent="0.2">
      <c r="A4" s="65">
        <v>370020</v>
      </c>
      <c r="B4" s="65">
        <v>370020</v>
      </c>
      <c r="C4" s="66">
        <v>1</v>
      </c>
    </row>
    <row r="5" spans="1:3" x14ac:dyDescent="0.2">
      <c r="A5" s="65">
        <v>370030</v>
      </c>
      <c r="B5" s="65">
        <v>370030</v>
      </c>
      <c r="C5" s="66">
        <v>1</v>
      </c>
    </row>
    <row r="6" spans="1:3" x14ac:dyDescent="0.2">
      <c r="A6" s="65">
        <v>370000</v>
      </c>
      <c r="B6" s="65">
        <v>370000</v>
      </c>
      <c r="C6" s="66">
        <v>1</v>
      </c>
    </row>
    <row r="7" spans="1:3" x14ac:dyDescent="0.2">
      <c r="A7" s="65">
        <v>370110</v>
      </c>
      <c r="B7" s="65">
        <v>370110</v>
      </c>
      <c r="C7" s="66">
        <v>1</v>
      </c>
    </row>
    <row r="8" spans="1:3" x14ac:dyDescent="0.2">
      <c r="A8" s="65">
        <v>370160</v>
      </c>
      <c r="B8" s="65">
        <v>370160</v>
      </c>
      <c r="C8" s="66">
        <v>1</v>
      </c>
    </row>
    <row r="9" spans="1:3" x14ac:dyDescent="0.2">
      <c r="A9" s="65">
        <v>316060</v>
      </c>
      <c r="B9" s="65">
        <v>316060</v>
      </c>
      <c r="C9" s="66">
        <v>1</v>
      </c>
    </row>
    <row r="10" spans="1:3" x14ac:dyDescent="0.2">
      <c r="A10" s="65">
        <v>326060</v>
      </c>
      <c r="B10" s="65">
        <f>A10</f>
        <v>326060</v>
      </c>
      <c r="C10" s="66">
        <v>1</v>
      </c>
    </row>
    <row r="11" spans="1:3" x14ac:dyDescent="0.2">
      <c r="A11" s="65">
        <v>336060</v>
      </c>
      <c r="B11" s="65">
        <f>A11</f>
        <v>336060</v>
      </c>
      <c r="C11" s="66">
        <v>1</v>
      </c>
    </row>
    <row r="12" spans="1:3" x14ac:dyDescent="0.2">
      <c r="A12" s="65">
        <v>313140</v>
      </c>
      <c r="B12" s="65">
        <v>313140</v>
      </c>
      <c r="C12" s="66">
        <v>1</v>
      </c>
    </row>
    <row r="13" spans="1:3" x14ac:dyDescent="0.2">
      <c r="A13" s="65">
        <v>323140</v>
      </c>
      <c r="B13" s="65">
        <v>323140</v>
      </c>
      <c r="C13" s="66">
        <v>1</v>
      </c>
    </row>
    <row r="14" spans="1:3" x14ac:dyDescent="0.2">
      <c r="A14" s="65">
        <v>333140</v>
      </c>
      <c r="B14" s="65">
        <v>333140</v>
      </c>
      <c r="C14" s="66">
        <v>1</v>
      </c>
    </row>
    <row r="15" spans="1:3" x14ac:dyDescent="0.2">
      <c r="A15" s="65">
        <v>300110</v>
      </c>
      <c r="B15" s="65">
        <v>300110</v>
      </c>
      <c r="C15" s="66">
        <v>1</v>
      </c>
    </row>
    <row r="16" spans="1:3" x14ac:dyDescent="0.2">
      <c r="A16" s="65">
        <v>370060</v>
      </c>
      <c r="B16" s="65">
        <v>370060</v>
      </c>
      <c r="C16" s="66">
        <v>1</v>
      </c>
    </row>
    <row r="17" spans="1:3" x14ac:dyDescent="0.2">
      <c r="A17" s="65">
        <v>370070</v>
      </c>
      <c r="B17" s="65">
        <v>370070</v>
      </c>
      <c r="C17" s="66">
        <v>1</v>
      </c>
    </row>
    <row r="18" spans="1:3" x14ac:dyDescent="0.2">
      <c r="A18" s="65">
        <v>370080</v>
      </c>
      <c r="B18" s="65">
        <v>370080</v>
      </c>
      <c r="C18" s="66">
        <v>1</v>
      </c>
    </row>
    <row r="19" spans="1:3" x14ac:dyDescent="0.2">
      <c r="A19" s="65">
        <v>306000</v>
      </c>
      <c r="B19" s="65">
        <v>306000</v>
      </c>
      <c r="C19" s="66">
        <v>1</v>
      </c>
    </row>
    <row r="20" spans="1:3" x14ac:dyDescent="0.2">
      <c r="A20" s="65">
        <v>321800</v>
      </c>
      <c r="B20" s="65">
        <v>321800</v>
      </c>
      <c r="C20" s="66">
        <v>1</v>
      </c>
    </row>
    <row r="21" spans="1:3" x14ac:dyDescent="0.2">
      <c r="A21" s="65">
        <v>321810</v>
      </c>
      <c r="B21" s="65">
        <v>321810</v>
      </c>
      <c r="C21" s="66">
        <v>1</v>
      </c>
    </row>
    <row r="22" spans="1:3" x14ac:dyDescent="0.2">
      <c r="A22" s="65">
        <v>321820</v>
      </c>
      <c r="B22" s="65">
        <v>321820</v>
      </c>
      <c r="C22" s="66">
        <v>1</v>
      </c>
    </row>
    <row r="23" spans="1:3" x14ac:dyDescent="0.2">
      <c r="A23" s="65">
        <v>300130</v>
      </c>
      <c r="B23" s="65">
        <v>300130</v>
      </c>
      <c r="C23" s="66">
        <v>1</v>
      </c>
    </row>
    <row r="24" spans="1:3" x14ac:dyDescent="0.2">
      <c r="A24" s="65">
        <v>340320</v>
      </c>
      <c r="B24" s="65">
        <v>340320</v>
      </c>
      <c r="C24" s="66">
        <v>1</v>
      </c>
    </row>
    <row r="25" spans="1:3" x14ac:dyDescent="0.2">
      <c r="A25" s="65">
        <v>346000</v>
      </c>
      <c r="B25" s="65">
        <v>346000</v>
      </c>
      <c r="C25" s="66">
        <v>1</v>
      </c>
    </row>
    <row r="26" spans="1:3" x14ac:dyDescent="0.2">
      <c r="A26" s="65">
        <v>326280</v>
      </c>
      <c r="B26" s="65">
        <v>326280</v>
      </c>
      <c r="C26" s="66">
        <v>1</v>
      </c>
    </row>
    <row r="27" spans="1:3" x14ac:dyDescent="0.2">
      <c r="A27" s="65">
        <v>336090</v>
      </c>
      <c r="B27" s="65">
        <v>336090</v>
      </c>
      <c r="C27" s="66">
        <v>1</v>
      </c>
    </row>
    <row r="28" spans="1:3" x14ac:dyDescent="0.2">
      <c r="A28" s="65">
        <v>346070</v>
      </c>
      <c r="B28" s="65">
        <v>346070</v>
      </c>
      <c r="C28" s="66">
        <v>1</v>
      </c>
    </row>
    <row r="29" spans="1:3" x14ac:dyDescent="0.2">
      <c r="A29" s="65">
        <v>370700</v>
      </c>
      <c r="B29" s="65">
        <v>370700</v>
      </c>
      <c r="C29" s="66">
        <v>1</v>
      </c>
    </row>
    <row r="30" spans="1:3" x14ac:dyDescent="0.2">
      <c r="A30" s="65">
        <v>370440</v>
      </c>
      <c r="B30" s="65">
        <v>370440</v>
      </c>
      <c r="C30" s="66">
        <v>1</v>
      </c>
    </row>
    <row r="31" spans="1:3" x14ac:dyDescent="0.2">
      <c r="A31" s="65">
        <v>322140</v>
      </c>
      <c r="B31" s="65">
        <v>322140</v>
      </c>
      <c r="C31" s="66">
        <v>1</v>
      </c>
    </row>
    <row r="32" spans="1:3" x14ac:dyDescent="0.2">
      <c r="A32" s="65">
        <v>313180</v>
      </c>
      <c r="B32" s="65">
        <v>313180</v>
      </c>
      <c r="C32" s="66">
        <v>1</v>
      </c>
    </row>
    <row r="33" spans="1:3" x14ac:dyDescent="0.2">
      <c r="A33" s="65">
        <v>323180</v>
      </c>
      <c r="B33" s="65">
        <v>323180</v>
      </c>
      <c r="C33" s="66">
        <v>1</v>
      </c>
    </row>
    <row r="34" spans="1:3" x14ac:dyDescent="0.2">
      <c r="A34" s="65">
        <v>333180</v>
      </c>
      <c r="B34" s="65">
        <v>333180</v>
      </c>
      <c r="C34" s="66">
        <v>1</v>
      </c>
    </row>
    <row r="35" spans="1:3" x14ac:dyDescent="0.2">
      <c r="A35" s="65">
        <v>370150</v>
      </c>
      <c r="B35" s="65">
        <v>370150</v>
      </c>
      <c r="C35" s="66">
        <v>1</v>
      </c>
    </row>
    <row r="36" spans="1:3" x14ac:dyDescent="0.2">
      <c r="A36" s="65">
        <v>300140</v>
      </c>
      <c r="B36" s="65">
        <v>300140</v>
      </c>
      <c r="C36" s="66">
        <v>1</v>
      </c>
    </row>
    <row r="37" spans="1:3" x14ac:dyDescent="0.2">
      <c r="A37" s="65">
        <v>300170</v>
      </c>
      <c r="B37" s="65">
        <v>300170</v>
      </c>
      <c r="C37" s="66">
        <v>1</v>
      </c>
    </row>
    <row r="38" spans="1:3" x14ac:dyDescent="0.2">
      <c r="A38" s="65">
        <v>346020</v>
      </c>
      <c r="B38" s="65">
        <v>346020</v>
      </c>
      <c r="C38" s="66">
        <v>1</v>
      </c>
    </row>
    <row r="39" spans="1:3" x14ac:dyDescent="0.2">
      <c r="A39" s="65">
        <v>346080</v>
      </c>
      <c r="B39" s="65">
        <v>346080</v>
      </c>
      <c r="C39" s="66">
        <v>1</v>
      </c>
    </row>
    <row r="40" spans="1:3" x14ac:dyDescent="0.2">
      <c r="A40" s="65">
        <v>370400</v>
      </c>
      <c r="B40" s="65">
        <v>370400</v>
      </c>
      <c r="C40" s="66">
        <v>1</v>
      </c>
    </row>
    <row r="41" spans="1:3" x14ac:dyDescent="0.2">
      <c r="A41" s="65">
        <v>300010</v>
      </c>
      <c r="B41" s="65">
        <v>300010</v>
      </c>
      <c r="C41" s="66">
        <v>1</v>
      </c>
    </row>
    <row r="42" spans="1:3" x14ac:dyDescent="0.2">
      <c r="A42" s="65">
        <v>346220</v>
      </c>
      <c r="B42" s="65">
        <v>346220</v>
      </c>
      <c r="C42" s="66">
        <v>1</v>
      </c>
    </row>
    <row r="43" spans="1:3" x14ac:dyDescent="0.2">
      <c r="A43" s="65">
        <v>316000</v>
      </c>
      <c r="B43" s="65">
        <v>316000</v>
      </c>
      <c r="C43" s="66">
        <v>1</v>
      </c>
    </row>
    <row r="44" spans="1:3" x14ac:dyDescent="0.2">
      <c r="A44" s="65">
        <v>370040</v>
      </c>
      <c r="B44" s="65">
        <v>370040</v>
      </c>
      <c r="C44" s="66">
        <v>1</v>
      </c>
    </row>
    <row r="45" spans="1:3" x14ac:dyDescent="0.2">
      <c r="A45" s="65">
        <v>346050</v>
      </c>
      <c r="B45" s="65">
        <v>346050</v>
      </c>
      <c r="C45" s="66">
        <v>1</v>
      </c>
    </row>
    <row r="46" spans="1:3" x14ac:dyDescent="0.2">
      <c r="A46" s="65">
        <v>342300</v>
      </c>
      <c r="B46" s="65">
        <v>342300</v>
      </c>
      <c r="C46" s="66">
        <v>1</v>
      </c>
    </row>
    <row r="47" spans="1:3" x14ac:dyDescent="0.2">
      <c r="A47" s="65">
        <v>346010</v>
      </c>
      <c r="B47" s="65">
        <v>346010</v>
      </c>
      <c r="C47" s="66">
        <v>1</v>
      </c>
    </row>
    <row r="48" spans="1:3" x14ac:dyDescent="0.2">
      <c r="A48" s="65">
        <v>341800</v>
      </c>
      <c r="B48" s="65">
        <v>341800</v>
      </c>
      <c r="C48" s="66">
        <v>1</v>
      </c>
    </row>
    <row r="49" spans="1:3" x14ac:dyDescent="0.2">
      <c r="A49" s="65">
        <v>343800</v>
      </c>
      <c r="B49" s="65">
        <v>343800</v>
      </c>
      <c r="C49" s="66">
        <v>1</v>
      </c>
    </row>
    <row r="50" spans="1:3" x14ac:dyDescent="0.2">
      <c r="A50" s="65">
        <v>346090</v>
      </c>
      <c r="B50" s="65">
        <v>346090</v>
      </c>
      <c r="C50" s="66">
        <v>1</v>
      </c>
    </row>
    <row r="51" spans="1:3" x14ac:dyDescent="0.2">
      <c r="A51" s="65">
        <v>346030</v>
      </c>
      <c r="B51" s="65">
        <v>346030</v>
      </c>
      <c r="C51" s="66">
        <v>1</v>
      </c>
    </row>
    <row r="52" spans="1:3" x14ac:dyDescent="0.2">
      <c r="A52" s="65">
        <v>346060</v>
      </c>
      <c r="B52" s="65">
        <v>346060</v>
      </c>
      <c r="C52" s="66">
        <v>1</v>
      </c>
    </row>
    <row r="53" spans="1:3" x14ac:dyDescent="0.2">
      <c r="A53" s="65">
        <v>370100</v>
      </c>
      <c r="B53" s="65">
        <v>370100</v>
      </c>
      <c r="C53" s="66">
        <v>1</v>
      </c>
    </row>
    <row r="54" spans="1:3" x14ac:dyDescent="0.2">
      <c r="A54" s="65">
        <v>370140</v>
      </c>
      <c r="B54" s="65">
        <v>370140</v>
      </c>
      <c r="C54" s="66">
        <v>1</v>
      </c>
    </row>
    <row r="55" spans="1:3" x14ac:dyDescent="0.2">
      <c r="A55" s="65">
        <v>300030</v>
      </c>
      <c r="B55" s="65">
        <v>300030</v>
      </c>
      <c r="C55" s="66">
        <v>1</v>
      </c>
    </row>
    <row r="56" spans="1:3" x14ac:dyDescent="0.2">
      <c r="A56" s="65">
        <v>319300</v>
      </c>
      <c r="B56" s="65" t="s">
        <v>373</v>
      </c>
      <c r="C56" s="66">
        <v>0.5</v>
      </c>
    </row>
    <row r="57" spans="1:3" x14ac:dyDescent="0.2">
      <c r="A57" s="65">
        <v>329300</v>
      </c>
      <c r="B57" s="65" t="s">
        <v>373</v>
      </c>
      <c r="C57" s="66">
        <v>0.5</v>
      </c>
    </row>
    <row r="58" spans="1:3" x14ac:dyDescent="0.2">
      <c r="A58" s="65">
        <v>339300</v>
      </c>
      <c r="B58" s="65" t="s">
        <v>373</v>
      </c>
      <c r="C58" s="66">
        <v>0.5</v>
      </c>
    </row>
    <row r="59" spans="1:3" x14ac:dyDescent="0.2">
      <c r="A59" s="65">
        <v>319660</v>
      </c>
      <c r="B59" s="65" t="s">
        <v>373</v>
      </c>
      <c r="C59" s="66">
        <v>0.5</v>
      </c>
    </row>
    <row r="60" spans="1:3" x14ac:dyDescent="0.2">
      <c r="A60" s="65">
        <v>329660</v>
      </c>
      <c r="B60" s="65" t="s">
        <v>373</v>
      </c>
      <c r="C60" s="66">
        <v>0.5</v>
      </c>
    </row>
    <row r="61" spans="1:3" x14ac:dyDescent="0.2">
      <c r="A61" s="65">
        <v>339660</v>
      </c>
      <c r="B61" s="65" t="s">
        <v>373</v>
      </c>
      <c r="C61" s="66">
        <v>0.5</v>
      </c>
    </row>
    <row r="62" spans="1:3" x14ac:dyDescent="0.2">
      <c r="A62" s="65">
        <v>320550</v>
      </c>
      <c r="B62" s="65" t="s">
        <v>373</v>
      </c>
      <c r="C62" s="66">
        <v>0.5</v>
      </c>
    </row>
    <row r="63" spans="1:3" x14ac:dyDescent="0.2">
      <c r="A63" s="65">
        <v>306010</v>
      </c>
      <c r="B63" s="65" t="s">
        <v>373</v>
      </c>
      <c r="C63" s="66">
        <v>0.5</v>
      </c>
    </row>
    <row r="64" spans="1:3" x14ac:dyDescent="0.2">
      <c r="A64" s="65">
        <v>310030</v>
      </c>
      <c r="B64" s="65" t="s">
        <v>373</v>
      </c>
      <c r="C64" s="66">
        <v>1</v>
      </c>
    </row>
    <row r="65" spans="1:3" x14ac:dyDescent="0.2">
      <c r="A65" s="65">
        <v>300125</v>
      </c>
      <c r="B65" s="65" t="s">
        <v>373</v>
      </c>
      <c r="C65" s="66">
        <v>1</v>
      </c>
    </row>
    <row r="66" spans="1:3" x14ac:dyDescent="0.2">
      <c r="A66" s="65">
        <v>300510</v>
      </c>
      <c r="B66" s="65" t="s">
        <v>373</v>
      </c>
      <c r="C66" s="66">
        <v>1</v>
      </c>
    </row>
    <row r="67" spans="1:3" x14ac:dyDescent="0.2">
      <c r="A67" s="65">
        <v>313200</v>
      </c>
      <c r="B67" s="65" t="s">
        <v>373</v>
      </c>
      <c r="C67" s="66">
        <v>1</v>
      </c>
    </row>
    <row r="68" spans="1:3" x14ac:dyDescent="0.2">
      <c r="A68" s="65">
        <v>323200</v>
      </c>
      <c r="B68" s="65" t="s">
        <v>373</v>
      </c>
      <c r="C68" s="66">
        <v>1</v>
      </c>
    </row>
    <row r="69" spans="1:3" x14ac:dyDescent="0.2">
      <c r="A69" s="65">
        <v>333200</v>
      </c>
      <c r="B69" s="65" t="s">
        <v>373</v>
      </c>
      <c r="C69" s="66">
        <v>1</v>
      </c>
    </row>
    <row r="70" spans="1:3" x14ac:dyDescent="0.2">
      <c r="A70" s="65">
        <v>313300</v>
      </c>
      <c r="B70" s="65" t="s">
        <v>373</v>
      </c>
      <c r="C70" s="66">
        <v>1</v>
      </c>
    </row>
    <row r="71" spans="1:3" x14ac:dyDescent="0.2">
      <c r="A71" s="65">
        <v>323300</v>
      </c>
      <c r="B71" s="65" t="s">
        <v>373</v>
      </c>
      <c r="C71" s="66">
        <v>1</v>
      </c>
    </row>
    <row r="72" spans="1:3" x14ac:dyDescent="0.2">
      <c r="A72" s="65">
        <v>333300</v>
      </c>
      <c r="B72" s="65" t="s">
        <v>373</v>
      </c>
      <c r="C72" s="66">
        <v>1</v>
      </c>
    </row>
    <row r="73" spans="1:3" x14ac:dyDescent="0.2">
      <c r="A73" s="65">
        <v>310800</v>
      </c>
      <c r="B73" s="65" t="s">
        <v>373</v>
      </c>
      <c r="C73" s="66">
        <v>1</v>
      </c>
    </row>
    <row r="74" spans="1:3" x14ac:dyDescent="0.2">
      <c r="A74" s="65">
        <v>320800</v>
      </c>
      <c r="B74" s="65" t="s">
        <v>373</v>
      </c>
      <c r="C74" s="66">
        <v>1</v>
      </c>
    </row>
    <row r="75" spans="1:3" x14ac:dyDescent="0.2">
      <c r="A75" s="65">
        <v>330800</v>
      </c>
      <c r="B75" s="65" t="s">
        <v>373</v>
      </c>
      <c r="C75" s="66">
        <v>1</v>
      </c>
    </row>
    <row r="76" spans="1:3" x14ac:dyDescent="0.2">
      <c r="A76" s="65">
        <v>311500</v>
      </c>
      <c r="B76" s="65" t="s">
        <v>373</v>
      </c>
      <c r="C76" s="66">
        <v>1</v>
      </c>
    </row>
    <row r="77" spans="1:3" x14ac:dyDescent="0.2">
      <c r="A77" s="65">
        <v>321500</v>
      </c>
      <c r="B77" s="65" t="s">
        <v>373</v>
      </c>
      <c r="C77" s="66">
        <v>1</v>
      </c>
    </row>
    <row r="78" spans="1:3" x14ac:dyDescent="0.2">
      <c r="A78" s="65">
        <v>331500</v>
      </c>
      <c r="B78" s="65" t="s">
        <v>373</v>
      </c>
      <c r="C78" s="66">
        <v>1</v>
      </c>
    </row>
    <row r="79" spans="1:3" x14ac:dyDescent="0.2">
      <c r="A79" s="65">
        <v>390000</v>
      </c>
      <c r="B79" s="65" t="s">
        <v>373</v>
      </c>
      <c r="C79" s="66">
        <v>1</v>
      </c>
    </row>
    <row r="80" spans="1:3" x14ac:dyDescent="0.2">
      <c r="A80" s="65">
        <v>390200</v>
      </c>
      <c r="B80" s="65" t="s">
        <v>373</v>
      </c>
      <c r="C80" s="66">
        <v>1</v>
      </c>
    </row>
    <row r="81" spans="1:3" x14ac:dyDescent="0.2">
      <c r="A81" s="65">
        <v>390100</v>
      </c>
      <c r="B81" s="65" t="s">
        <v>373</v>
      </c>
      <c r="C81" s="66">
        <v>1</v>
      </c>
    </row>
    <row r="82" spans="1:3" x14ac:dyDescent="0.2">
      <c r="A82" s="65">
        <v>351500</v>
      </c>
      <c r="B82" s="65" t="s">
        <v>373</v>
      </c>
      <c r="C82" s="66">
        <v>0.5</v>
      </c>
    </row>
    <row r="83" spans="1:3" x14ac:dyDescent="0.2">
      <c r="A83" s="65">
        <v>351000</v>
      </c>
      <c r="B83" s="65" t="s">
        <v>373</v>
      </c>
      <c r="C83" s="66">
        <v>1</v>
      </c>
    </row>
    <row r="84" spans="1:3" x14ac:dyDescent="0.2">
      <c r="A84" s="65">
        <v>352000</v>
      </c>
      <c r="B84" s="65" t="s">
        <v>373</v>
      </c>
      <c r="C84" s="66">
        <v>1</v>
      </c>
    </row>
    <row r="85" spans="1:3" x14ac:dyDescent="0.2">
      <c r="A85" s="65">
        <v>327530</v>
      </c>
      <c r="B85" s="65" t="s">
        <v>373</v>
      </c>
      <c r="C85" s="66">
        <v>0.33</v>
      </c>
    </row>
    <row r="86" spans="1:3" x14ac:dyDescent="0.2">
      <c r="A86" s="65">
        <v>352500</v>
      </c>
      <c r="B86" s="65" t="s">
        <v>373</v>
      </c>
      <c r="C86" s="66">
        <v>0.5</v>
      </c>
    </row>
    <row r="87" spans="1:3" x14ac:dyDescent="0.2">
      <c r="A87" s="65">
        <v>312000</v>
      </c>
      <c r="B87" s="65" t="s">
        <v>373</v>
      </c>
      <c r="C87" s="66">
        <v>0.5</v>
      </c>
    </row>
    <row r="88" spans="1:3" x14ac:dyDescent="0.2">
      <c r="A88" s="65">
        <v>311200</v>
      </c>
      <c r="B88" s="65" t="s">
        <v>373</v>
      </c>
      <c r="C88" s="66">
        <v>1</v>
      </c>
    </row>
    <row r="89" spans="1:3" x14ac:dyDescent="0.2">
      <c r="A89" s="65">
        <v>321200</v>
      </c>
      <c r="B89" s="65" t="s">
        <v>373</v>
      </c>
      <c r="C89" s="66">
        <v>1</v>
      </c>
    </row>
    <row r="90" spans="1:3" x14ac:dyDescent="0.2">
      <c r="A90" s="65">
        <v>331200</v>
      </c>
      <c r="B90" s="65" t="s">
        <v>373</v>
      </c>
      <c r="C90" s="66">
        <v>1</v>
      </c>
    </row>
    <row r="91" spans="1:3" x14ac:dyDescent="0.2">
      <c r="A91" s="65">
        <v>310400</v>
      </c>
      <c r="B91" s="65" t="s">
        <v>373</v>
      </c>
      <c r="C91" s="66">
        <v>1</v>
      </c>
    </row>
    <row r="92" spans="1:3" x14ac:dyDescent="0.2">
      <c r="A92" s="65">
        <v>320400</v>
      </c>
      <c r="B92" s="65" t="s">
        <v>373</v>
      </c>
      <c r="C92" s="66">
        <v>1</v>
      </c>
    </row>
    <row r="93" spans="1:3" x14ac:dyDescent="0.2">
      <c r="A93" s="65">
        <v>330400</v>
      </c>
      <c r="B93" s="65" t="s">
        <v>373</v>
      </c>
      <c r="C93" s="66">
        <v>1</v>
      </c>
    </row>
    <row r="94" spans="1:3" x14ac:dyDescent="0.2">
      <c r="A94" s="65">
        <v>311400</v>
      </c>
      <c r="B94" s="65" t="s">
        <v>373</v>
      </c>
      <c r="C94" s="66">
        <v>1</v>
      </c>
    </row>
    <row r="95" spans="1:3" x14ac:dyDescent="0.2">
      <c r="A95" s="65">
        <v>321400</v>
      </c>
      <c r="B95" s="65" t="s">
        <v>373</v>
      </c>
      <c r="C95" s="66">
        <v>1</v>
      </c>
    </row>
    <row r="96" spans="1:3" x14ac:dyDescent="0.2">
      <c r="A96" s="65">
        <v>331400</v>
      </c>
      <c r="B96" s="65" t="s">
        <v>373</v>
      </c>
      <c r="C96" s="66">
        <v>1</v>
      </c>
    </row>
    <row r="97" spans="1:3" x14ac:dyDescent="0.2">
      <c r="A97" s="65">
        <v>323104</v>
      </c>
      <c r="B97" s="65" t="s">
        <v>373</v>
      </c>
      <c r="C97" s="66">
        <v>1</v>
      </c>
    </row>
    <row r="98" spans="1:3" x14ac:dyDescent="0.2">
      <c r="A98" s="65">
        <v>325125</v>
      </c>
      <c r="B98" s="65" t="s">
        <v>373</v>
      </c>
      <c r="C98" s="66">
        <v>1</v>
      </c>
    </row>
    <row r="99" spans="1:3" x14ac:dyDescent="0.2">
      <c r="A99" s="65">
        <v>325020</v>
      </c>
      <c r="B99" s="65" t="s">
        <v>373</v>
      </c>
      <c r="C99" s="66">
        <v>1</v>
      </c>
    </row>
    <row r="100" spans="1:3" x14ac:dyDescent="0.2">
      <c r="A100" s="65">
        <v>325010</v>
      </c>
      <c r="B100" s="65" t="s">
        <v>373</v>
      </c>
      <c r="C100" s="66">
        <v>1</v>
      </c>
    </row>
    <row r="101" spans="1:3" x14ac:dyDescent="0.2">
      <c r="A101" s="65">
        <v>325150</v>
      </c>
      <c r="B101" s="65" t="s">
        <v>373</v>
      </c>
      <c r="C101" s="66">
        <v>1</v>
      </c>
    </row>
    <row r="102" spans="1:3" x14ac:dyDescent="0.2">
      <c r="A102" s="65">
        <v>325200</v>
      </c>
      <c r="B102" s="65" t="s">
        <v>373</v>
      </c>
      <c r="C102" s="66">
        <v>1</v>
      </c>
    </row>
    <row r="103" spans="1:3" x14ac:dyDescent="0.2">
      <c r="A103" s="65">
        <v>325250</v>
      </c>
      <c r="B103" s="65" t="s">
        <v>373</v>
      </c>
      <c r="C103" s="66">
        <v>1</v>
      </c>
    </row>
    <row r="104" spans="1:3" x14ac:dyDescent="0.2">
      <c r="A104" s="65">
        <v>371150</v>
      </c>
      <c r="B104" s="65" t="s">
        <v>373</v>
      </c>
      <c r="C104" s="66">
        <v>9</v>
      </c>
    </row>
    <row r="105" spans="1:3" x14ac:dyDescent="0.2">
      <c r="A105" s="65">
        <v>312520</v>
      </c>
      <c r="B105" s="65" t="s">
        <v>373</v>
      </c>
      <c r="C105" s="66">
        <v>0.5</v>
      </c>
    </row>
    <row r="106" spans="1:3" x14ac:dyDescent="0.2">
      <c r="A106" s="65">
        <v>322520</v>
      </c>
      <c r="B106" s="65" t="s">
        <v>373</v>
      </c>
      <c r="C106" s="66">
        <v>0.5</v>
      </c>
    </row>
    <row r="107" spans="1:3" x14ac:dyDescent="0.2">
      <c r="A107" s="65">
        <v>332520</v>
      </c>
      <c r="B107" s="65" t="s">
        <v>373</v>
      </c>
      <c r="C107" s="66">
        <v>0.5</v>
      </c>
    </row>
    <row r="108" spans="1:3" x14ac:dyDescent="0.2">
      <c r="A108" s="65">
        <v>340140</v>
      </c>
      <c r="B108" s="65" t="s">
        <v>373</v>
      </c>
      <c r="C108" s="66">
        <v>1</v>
      </c>
    </row>
    <row r="109" spans="1:3" x14ac:dyDescent="0.2">
      <c r="A109" s="65">
        <v>340150</v>
      </c>
      <c r="B109" s="65" t="s">
        <v>373</v>
      </c>
      <c r="C109" s="66">
        <v>0.5</v>
      </c>
    </row>
    <row r="110" spans="1:3" x14ac:dyDescent="0.2">
      <c r="A110" s="65">
        <v>345500</v>
      </c>
      <c r="B110" s="65" t="s">
        <v>373</v>
      </c>
      <c r="C110" s="66">
        <v>1</v>
      </c>
    </row>
    <row r="111" spans="1:3" x14ac:dyDescent="0.2">
      <c r="A111" s="65">
        <v>340210</v>
      </c>
      <c r="B111" s="65" t="s">
        <v>373</v>
      </c>
      <c r="C111" s="66">
        <v>1</v>
      </c>
    </row>
    <row r="112" spans="1:3" x14ac:dyDescent="0.2">
      <c r="A112" s="65">
        <v>340270</v>
      </c>
      <c r="B112" s="65" t="s">
        <v>373</v>
      </c>
      <c r="C112" s="66">
        <v>1</v>
      </c>
    </row>
    <row r="113" spans="1:3" x14ac:dyDescent="0.2">
      <c r="A113" s="65">
        <v>340110</v>
      </c>
      <c r="B113" s="65" t="s">
        <v>373</v>
      </c>
      <c r="C113" s="66">
        <v>0.1</v>
      </c>
    </row>
    <row r="114" spans="1:3" x14ac:dyDescent="0.2">
      <c r="A114" s="65">
        <v>340620</v>
      </c>
      <c r="B114" s="65" t="s">
        <v>373</v>
      </c>
      <c r="C114" s="66">
        <v>0.1</v>
      </c>
    </row>
    <row r="115" spans="1:3" x14ac:dyDescent="0.2">
      <c r="A115" s="65">
        <v>342220</v>
      </c>
      <c r="B115" s="65" t="s">
        <v>373</v>
      </c>
      <c r="C115" s="66">
        <v>0.1</v>
      </c>
    </row>
    <row r="116" spans="1:3" x14ac:dyDescent="0.2">
      <c r="A116" s="65">
        <v>340100</v>
      </c>
      <c r="B116" s="65" t="s">
        <v>373</v>
      </c>
      <c r="C116" s="66">
        <v>0.1</v>
      </c>
    </row>
    <row r="117" spans="1:3" x14ac:dyDescent="0.2">
      <c r="A117" s="65">
        <v>341840</v>
      </c>
      <c r="B117" s="65" t="s">
        <v>373</v>
      </c>
      <c r="C117" s="66">
        <v>0.5</v>
      </c>
    </row>
    <row r="118" spans="1:3" x14ac:dyDescent="0.2">
      <c r="A118" s="65">
        <v>340250</v>
      </c>
      <c r="B118" s="65" t="s">
        <v>373</v>
      </c>
      <c r="C118" s="66">
        <v>0.5</v>
      </c>
    </row>
    <row r="119" spans="1:3" x14ac:dyDescent="0.2">
      <c r="A119" s="65">
        <v>341150</v>
      </c>
      <c r="B119" s="65" t="s">
        <v>373</v>
      </c>
      <c r="C119" s="66">
        <v>0.5</v>
      </c>
    </row>
    <row r="120" spans="1:3" x14ac:dyDescent="0.2">
      <c r="A120" s="65">
        <v>341680</v>
      </c>
      <c r="B120" s="65" t="s">
        <v>373</v>
      </c>
      <c r="C120" s="66">
        <v>0.5</v>
      </c>
    </row>
    <row r="121" spans="1:3" x14ac:dyDescent="0.2">
      <c r="A121" s="65">
        <v>340840</v>
      </c>
      <c r="B121" s="65" t="s">
        <v>373</v>
      </c>
      <c r="C121" s="66">
        <v>0.5</v>
      </c>
    </row>
    <row r="122" spans="1:3" x14ac:dyDescent="0.2">
      <c r="A122" s="65">
        <v>300220</v>
      </c>
      <c r="B122" s="65" t="s">
        <v>373</v>
      </c>
      <c r="C122" s="66">
        <v>1</v>
      </c>
    </row>
    <row r="123" spans="1:3" x14ac:dyDescent="0.2">
      <c r="A123" s="65">
        <v>300100</v>
      </c>
      <c r="B123" s="65" t="s">
        <v>373</v>
      </c>
      <c r="C123" s="66">
        <v>1</v>
      </c>
    </row>
    <row r="124" spans="1:3" x14ac:dyDescent="0.2">
      <c r="A124" s="65">
        <v>300200</v>
      </c>
      <c r="B124" s="65" t="s">
        <v>373</v>
      </c>
      <c r="C124" s="66">
        <v>1</v>
      </c>
    </row>
    <row r="125" spans="1:3" x14ac:dyDescent="0.2">
      <c r="A125" s="65">
        <v>300210</v>
      </c>
      <c r="B125" s="65" t="s">
        <v>373</v>
      </c>
      <c r="C125" s="66">
        <v>1</v>
      </c>
    </row>
    <row r="126" spans="1:3" x14ac:dyDescent="0.2">
      <c r="A126" s="65">
        <v>341000</v>
      </c>
      <c r="B126" s="65" t="s">
        <v>373</v>
      </c>
      <c r="C126" s="66">
        <v>0.5</v>
      </c>
    </row>
    <row r="127" spans="1:3" x14ac:dyDescent="0.2">
      <c r="A127" s="65">
        <v>341100</v>
      </c>
      <c r="B127" s="65" t="s">
        <v>373</v>
      </c>
      <c r="C127" s="66">
        <v>0.5</v>
      </c>
    </row>
    <row r="128" spans="1:3" x14ac:dyDescent="0.2">
      <c r="A128" s="65">
        <v>341500</v>
      </c>
      <c r="B128" s="65" t="s">
        <v>373</v>
      </c>
      <c r="C128" s="66">
        <v>0.5</v>
      </c>
    </row>
    <row r="129" spans="1:3" x14ac:dyDescent="0.2">
      <c r="A129" s="65">
        <v>310650</v>
      </c>
      <c r="B129" s="65" t="s">
        <v>373</v>
      </c>
      <c r="C129" s="66">
        <v>1</v>
      </c>
    </row>
    <row r="130" spans="1:3" x14ac:dyDescent="0.2">
      <c r="A130" s="65">
        <v>320650</v>
      </c>
      <c r="B130" s="65" t="s">
        <v>373</v>
      </c>
      <c r="C130" s="66">
        <v>1</v>
      </c>
    </row>
    <row r="131" spans="1:3" x14ac:dyDescent="0.2">
      <c r="A131" s="65">
        <v>330650</v>
      </c>
      <c r="B131" s="65" t="s">
        <v>373</v>
      </c>
      <c r="C131" s="66">
        <v>1</v>
      </c>
    </row>
    <row r="132" spans="1:3" x14ac:dyDescent="0.2">
      <c r="A132" s="65">
        <v>310080</v>
      </c>
      <c r="B132" s="65" t="s">
        <v>373</v>
      </c>
      <c r="C132" s="66">
        <v>1</v>
      </c>
    </row>
    <row r="133" spans="1:3" x14ac:dyDescent="0.2">
      <c r="A133" s="65">
        <v>320080</v>
      </c>
      <c r="B133" s="65" t="s">
        <v>373</v>
      </c>
      <c r="C133" s="66">
        <v>1</v>
      </c>
    </row>
    <row r="134" spans="1:3" x14ac:dyDescent="0.2">
      <c r="A134" s="65">
        <v>330080</v>
      </c>
      <c r="B134" s="65" t="s">
        <v>373</v>
      </c>
      <c r="C134" s="66">
        <v>1</v>
      </c>
    </row>
    <row r="135" spans="1:3" x14ac:dyDescent="0.2">
      <c r="A135" s="65">
        <v>320700</v>
      </c>
      <c r="B135" s="65" t="s">
        <v>373</v>
      </c>
      <c r="C135" s="66">
        <v>0.5</v>
      </c>
    </row>
    <row r="136" spans="1:3" x14ac:dyDescent="0.2">
      <c r="A136" s="65">
        <v>320140</v>
      </c>
      <c r="B136" s="65" t="s">
        <v>373</v>
      </c>
      <c r="C136" s="66">
        <v>1</v>
      </c>
    </row>
    <row r="137" spans="1:3" x14ac:dyDescent="0.2">
      <c r="A137" s="65">
        <v>311650</v>
      </c>
      <c r="B137" s="65" t="s">
        <v>373</v>
      </c>
      <c r="C137" s="66">
        <v>0.5</v>
      </c>
    </row>
    <row r="138" spans="1:3" x14ac:dyDescent="0.2">
      <c r="A138" s="65">
        <v>321650</v>
      </c>
      <c r="B138" s="65" t="s">
        <v>373</v>
      </c>
      <c r="C138" s="66">
        <v>0.5</v>
      </c>
    </row>
    <row r="139" spans="1:3" x14ac:dyDescent="0.2">
      <c r="A139" s="65">
        <v>331650</v>
      </c>
      <c r="B139" s="65" t="s">
        <v>373</v>
      </c>
      <c r="C139" s="66">
        <v>0.5</v>
      </c>
    </row>
    <row r="140" spans="1:3" x14ac:dyDescent="0.2">
      <c r="A140" s="65">
        <v>310040</v>
      </c>
      <c r="B140" s="65" t="s">
        <v>373</v>
      </c>
      <c r="C140" s="66">
        <v>0.5</v>
      </c>
    </row>
    <row r="141" spans="1:3" x14ac:dyDescent="0.2">
      <c r="A141" s="65">
        <v>320040</v>
      </c>
      <c r="B141" s="65" t="s">
        <v>373</v>
      </c>
      <c r="C141" s="66">
        <v>0.5</v>
      </c>
    </row>
    <row r="142" spans="1:3" x14ac:dyDescent="0.2">
      <c r="A142" s="65">
        <v>330040</v>
      </c>
      <c r="B142" s="65" t="s">
        <v>373</v>
      </c>
      <c r="C142" s="66">
        <v>0.5</v>
      </c>
    </row>
    <row r="143" spans="1:3" x14ac:dyDescent="0.2">
      <c r="A143" s="65">
        <v>310060</v>
      </c>
      <c r="B143" s="65" t="s">
        <v>373</v>
      </c>
      <c r="C143" s="66">
        <v>0.5</v>
      </c>
    </row>
    <row r="144" spans="1:3" x14ac:dyDescent="0.2">
      <c r="A144" s="65">
        <v>320060</v>
      </c>
      <c r="B144" s="65" t="s">
        <v>373</v>
      </c>
      <c r="C144" s="66">
        <v>0.5</v>
      </c>
    </row>
    <row r="145" spans="1:3" x14ac:dyDescent="0.2">
      <c r="A145" s="65">
        <v>330060</v>
      </c>
      <c r="B145" s="65" t="s">
        <v>373</v>
      </c>
      <c r="C145" s="66">
        <v>0.5</v>
      </c>
    </row>
    <row r="146" spans="1:3" x14ac:dyDescent="0.2">
      <c r="A146" s="65">
        <v>310180</v>
      </c>
      <c r="B146" s="65" t="s">
        <v>373</v>
      </c>
      <c r="C146" s="66">
        <v>1</v>
      </c>
    </row>
    <row r="147" spans="1:3" x14ac:dyDescent="0.2">
      <c r="A147" s="65">
        <v>320180</v>
      </c>
      <c r="B147" s="65" t="s">
        <v>373</v>
      </c>
      <c r="C147" s="66">
        <v>1</v>
      </c>
    </row>
    <row r="148" spans="1:3" x14ac:dyDescent="0.2">
      <c r="A148" s="65">
        <v>330180</v>
      </c>
      <c r="B148" s="65" t="s">
        <v>373</v>
      </c>
      <c r="C148" s="66">
        <v>1</v>
      </c>
    </row>
    <row r="149" spans="1:3" x14ac:dyDescent="0.2">
      <c r="A149" s="65">
        <v>309100</v>
      </c>
      <c r="B149" s="65" t="s">
        <v>373</v>
      </c>
      <c r="C149" s="66">
        <v>4</v>
      </c>
    </row>
    <row r="150" spans="1:3" x14ac:dyDescent="0.2">
      <c r="A150" s="65">
        <v>309000</v>
      </c>
      <c r="B150" s="65" t="s">
        <v>373</v>
      </c>
      <c r="C150" s="66">
        <v>1</v>
      </c>
    </row>
    <row r="151" spans="1:3" x14ac:dyDescent="0.2">
      <c r="A151" s="65">
        <v>303500</v>
      </c>
      <c r="B151" s="65" t="s">
        <v>373</v>
      </c>
      <c r="C151" s="66">
        <v>2</v>
      </c>
    </row>
    <row r="152" spans="1:3" x14ac:dyDescent="0.2">
      <c r="A152" s="65">
        <v>303600</v>
      </c>
      <c r="B152" s="65" t="s">
        <v>373</v>
      </c>
      <c r="C152" s="66">
        <v>2</v>
      </c>
    </row>
    <row r="153" spans="1:3" x14ac:dyDescent="0.2">
      <c r="A153" s="65">
        <v>340410</v>
      </c>
      <c r="B153" s="65" t="s">
        <v>373</v>
      </c>
      <c r="C153" s="66">
        <v>0.5</v>
      </c>
    </row>
    <row r="154" spans="1:3" x14ac:dyDescent="0.2">
      <c r="A154" s="65">
        <v>370600</v>
      </c>
      <c r="B154" s="65" t="s">
        <v>373</v>
      </c>
      <c r="C154" s="66">
        <v>0.33</v>
      </c>
    </row>
    <row r="155" spans="1:3" x14ac:dyDescent="0.2">
      <c r="A155" s="65">
        <v>344500</v>
      </c>
      <c r="B155" s="65" t="s">
        <v>373</v>
      </c>
      <c r="C155" s="66">
        <v>0.33</v>
      </c>
    </row>
    <row r="156" spans="1:3" x14ac:dyDescent="0.2">
      <c r="A156" s="65">
        <v>300060</v>
      </c>
      <c r="B156" s="65" t="s">
        <v>373</v>
      </c>
      <c r="C156" s="66">
        <v>1</v>
      </c>
    </row>
    <row r="157" spans="1:3" x14ac:dyDescent="0.2">
      <c r="A157" s="65">
        <v>304000</v>
      </c>
      <c r="B157" s="65" t="s">
        <v>374</v>
      </c>
      <c r="C157" s="66">
        <v>1</v>
      </c>
    </row>
    <row r="158" spans="1:3" x14ac:dyDescent="0.2">
      <c r="A158" s="76">
        <v>370080</v>
      </c>
      <c r="B158" s="65">
        <f>A158</f>
        <v>370080</v>
      </c>
      <c r="C158" s="66">
        <v>1</v>
      </c>
    </row>
    <row r="159" spans="1:3" x14ac:dyDescent="0.2">
      <c r="A159" s="76">
        <v>370020</v>
      </c>
      <c r="B159" s="65">
        <f>A159</f>
        <v>370020</v>
      </c>
      <c r="C159" s="66">
        <v>1</v>
      </c>
    </row>
  </sheetData>
  <mergeCells count="2">
    <mergeCell ref="A1:A2"/>
    <mergeCell ref="B1:C1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2AE4C-BD97-41AD-9479-02DED042FCD7}">
  <dimension ref="A1:U210"/>
  <sheetViews>
    <sheetView workbookViewId="0">
      <selection activeCell="C203" sqref="C203"/>
    </sheetView>
  </sheetViews>
  <sheetFormatPr defaultRowHeight="14.25" x14ac:dyDescent="0.25"/>
  <cols>
    <col min="1" max="1" width="9" style="118" customWidth="1"/>
    <col min="2" max="2" width="76.42578125" style="118" customWidth="1"/>
    <col min="3" max="3" width="12.7109375" style="118" bestFit="1" customWidth="1"/>
    <col min="4" max="4" width="13.28515625" style="118" customWidth="1"/>
    <col min="5" max="5" width="9.140625" style="121"/>
    <col min="6" max="6" width="11.5703125" style="117" customWidth="1"/>
    <col min="7" max="7" width="55.7109375" style="117" customWidth="1"/>
    <col min="8" max="8" width="12" style="117" customWidth="1"/>
    <col min="9" max="11" width="9.140625" style="117"/>
    <col min="12" max="12" width="11.28515625" style="117" bestFit="1" customWidth="1"/>
    <col min="13" max="14" width="9.140625" style="117"/>
    <col min="15" max="15" width="13.140625" style="117" bestFit="1" customWidth="1"/>
    <col min="16" max="16" width="9.5703125" style="117" bestFit="1" customWidth="1"/>
    <col min="17" max="17" width="11.85546875" style="117" bestFit="1" customWidth="1"/>
    <col min="18" max="19" width="9.140625" style="117"/>
    <col min="20" max="21" width="11.7109375" style="117" bestFit="1" customWidth="1"/>
    <col min="22" max="16384" width="9.140625" style="121"/>
  </cols>
  <sheetData>
    <row r="1" spans="1:21" ht="15" x14ac:dyDescent="0.25">
      <c r="A1" s="212" t="s">
        <v>402</v>
      </c>
      <c r="B1" s="212"/>
      <c r="C1" s="121"/>
      <c r="D1" s="121"/>
    </row>
    <row r="2" spans="1:21" ht="15" x14ac:dyDescent="0.25">
      <c r="A2" s="100"/>
      <c r="B2" s="100"/>
      <c r="C2" s="121"/>
      <c r="D2" s="121"/>
    </row>
    <row r="3" spans="1:21" ht="15" customHeight="1" x14ac:dyDescent="0.25">
      <c r="A3" s="122"/>
      <c r="B3" s="122" t="s">
        <v>388</v>
      </c>
      <c r="C3" s="127">
        <v>1412</v>
      </c>
      <c r="D3" s="121"/>
    </row>
    <row r="4" spans="1:21" x14ac:dyDescent="0.25">
      <c r="A4" s="122"/>
      <c r="B4" s="122" t="s">
        <v>389</v>
      </c>
      <c r="C4" s="128">
        <v>1.4392</v>
      </c>
      <c r="D4" s="121"/>
    </row>
    <row r="5" spans="1:21" x14ac:dyDescent="0.25">
      <c r="A5" s="122"/>
      <c r="B5" s="122" t="s">
        <v>379</v>
      </c>
      <c r="C5" s="128">
        <v>0.06</v>
      </c>
      <c r="D5" s="121"/>
    </row>
    <row r="6" spans="1:21" x14ac:dyDescent="0.25">
      <c r="A6" s="122"/>
      <c r="B6" s="122" t="s">
        <v>383</v>
      </c>
      <c r="C6" s="126">
        <v>3.661</v>
      </c>
      <c r="D6" s="121">
        <v>0.28999999999999998</v>
      </c>
    </row>
    <row r="7" spans="1:21" x14ac:dyDescent="0.25">
      <c r="A7" s="122"/>
      <c r="B7" s="122" t="s">
        <v>384</v>
      </c>
      <c r="C7" s="126">
        <v>6.0250000000000004</v>
      </c>
      <c r="D7" s="121">
        <v>0.15</v>
      </c>
    </row>
    <row r="8" spans="1:21" x14ac:dyDescent="0.25">
      <c r="A8" s="122"/>
      <c r="B8" s="122" t="s">
        <v>385</v>
      </c>
      <c r="C8" s="126">
        <v>5.798</v>
      </c>
      <c r="D8" s="121">
        <v>0.245</v>
      </c>
    </row>
    <row r="9" spans="1:21" x14ac:dyDescent="0.25">
      <c r="A9" s="122"/>
      <c r="B9" s="122" t="s">
        <v>386</v>
      </c>
      <c r="C9" s="126">
        <v>1.0009999999999999</v>
      </c>
      <c r="D9" s="121">
        <v>2.4500000000000001E-2</v>
      </c>
    </row>
    <row r="10" spans="1:21" x14ac:dyDescent="0.25">
      <c r="A10" s="122"/>
      <c r="B10" s="122" t="s">
        <v>387</v>
      </c>
      <c r="C10" s="125">
        <v>7.35</v>
      </c>
      <c r="D10" s="121"/>
    </row>
    <row r="11" spans="1:21" ht="15" x14ac:dyDescent="0.25">
      <c r="A11" s="122"/>
      <c r="B11" s="100"/>
      <c r="C11" s="121"/>
      <c r="D11" s="121"/>
    </row>
    <row r="12" spans="1:21" ht="15" x14ac:dyDescent="0.25">
      <c r="A12" s="72" t="s">
        <v>30</v>
      </c>
      <c r="B12" s="73" t="s">
        <v>31</v>
      </c>
      <c r="C12" s="137" t="s">
        <v>190</v>
      </c>
      <c r="D12" s="137" t="s">
        <v>191</v>
      </c>
      <c r="F12" s="116" t="s">
        <v>30</v>
      </c>
      <c r="G12" s="116" t="s">
        <v>31</v>
      </c>
      <c r="H12" s="116" t="s">
        <v>359</v>
      </c>
      <c r="I12" s="116" t="s">
        <v>360</v>
      </c>
      <c r="J12" s="116" t="s">
        <v>361</v>
      </c>
      <c r="K12" s="116" t="s">
        <v>362</v>
      </c>
      <c r="L12" s="116" t="s">
        <v>363</v>
      </c>
      <c r="M12" s="116" t="s">
        <v>364</v>
      </c>
      <c r="N12" s="116" t="s">
        <v>365</v>
      </c>
      <c r="O12" s="116" t="s">
        <v>366</v>
      </c>
      <c r="P12" s="116" t="s">
        <v>367</v>
      </c>
      <c r="Q12" s="116" t="s">
        <v>368</v>
      </c>
      <c r="R12" s="116" t="s">
        <v>369</v>
      </c>
      <c r="S12" s="116" t="s">
        <v>370</v>
      </c>
      <c r="T12" s="116" t="s">
        <v>371</v>
      </c>
      <c r="U12" s="116" t="s">
        <v>372</v>
      </c>
    </row>
    <row r="13" spans="1:21" x14ac:dyDescent="0.25">
      <c r="A13" s="187">
        <v>303280</v>
      </c>
      <c r="B13" s="188" t="s">
        <v>192</v>
      </c>
      <c r="C13" s="183">
        <v>5.34</v>
      </c>
      <c r="D13" s="183">
        <v>3.73</v>
      </c>
      <c r="F13" s="117" t="s">
        <v>373</v>
      </c>
      <c r="G13" s="118" t="s">
        <v>36</v>
      </c>
      <c r="I13" s="117" t="s">
        <v>238</v>
      </c>
      <c r="J13" s="117" t="s">
        <v>238</v>
      </c>
      <c r="K13" s="117" t="s">
        <v>238</v>
      </c>
      <c r="L13" s="117" t="s">
        <v>238</v>
      </c>
      <c r="M13" s="117" t="s">
        <v>238</v>
      </c>
      <c r="N13" s="117" t="s">
        <v>238</v>
      </c>
      <c r="O13" s="117" t="s">
        <v>238</v>
      </c>
      <c r="P13" s="117" t="s">
        <v>238</v>
      </c>
      <c r="Q13" s="117" t="s">
        <v>238</v>
      </c>
      <c r="R13" s="117" t="s">
        <v>238</v>
      </c>
      <c r="S13" s="117" t="s">
        <v>238</v>
      </c>
      <c r="T13" s="134">
        <f>ROUND(T14+T15,2)</f>
        <v>409.48</v>
      </c>
      <c r="U13" s="134">
        <f>ROUND(U14+U15,2)</f>
        <v>111.52</v>
      </c>
    </row>
    <row r="14" spans="1:21" x14ac:dyDescent="0.25">
      <c r="A14" s="189">
        <v>370070</v>
      </c>
      <c r="B14" s="190" t="s">
        <v>407</v>
      </c>
      <c r="C14" s="184">
        <v>124.87</v>
      </c>
      <c r="D14" s="185">
        <v>32.46</v>
      </c>
      <c r="F14" s="117" t="s">
        <v>375</v>
      </c>
      <c r="G14" s="192" t="s">
        <v>355</v>
      </c>
      <c r="I14" s="117">
        <v>240</v>
      </c>
      <c r="J14" s="117">
        <v>7</v>
      </c>
      <c r="K14" s="120">
        <v>2000</v>
      </c>
      <c r="L14" s="119">
        <v>827882.01919999998</v>
      </c>
      <c r="M14" s="117">
        <v>0.9</v>
      </c>
      <c r="N14" s="117" t="s">
        <v>378</v>
      </c>
      <c r="O14" s="119">
        <f>(L14*(1-S14/100)*(1+$C$5)^J14)*($C$5/((1+$C$5)^J14-1))*(1/K14)</f>
        <v>44.490798138036673</v>
      </c>
      <c r="P14" s="133">
        <f>L14*M14/(K14*J14)</f>
        <v>53.220986948571422</v>
      </c>
      <c r="Q14" s="133">
        <f>$D$7*I14*$C$7</f>
        <v>216.9</v>
      </c>
      <c r="R14" s="117">
        <f>MO!E28</f>
        <v>31.62</v>
      </c>
      <c r="S14" s="120">
        <v>40</v>
      </c>
      <c r="T14" s="134">
        <f>O14+P14+Q14+R14</f>
        <v>346.23178508660811</v>
      </c>
      <c r="U14" s="134">
        <f>O14+R14</f>
        <v>76.110798138036671</v>
      </c>
    </row>
    <row r="15" spans="1:21" x14ac:dyDescent="0.25">
      <c r="A15" s="189">
        <v>370080</v>
      </c>
      <c r="B15" s="190" t="s">
        <v>408</v>
      </c>
      <c r="C15" s="184">
        <v>101.08</v>
      </c>
      <c r="D15" s="183">
        <v>8.67</v>
      </c>
      <c r="F15" s="117" t="s">
        <v>376</v>
      </c>
      <c r="G15" s="192" t="s">
        <v>356</v>
      </c>
      <c r="I15" s="117">
        <v>0</v>
      </c>
      <c r="J15" s="117">
        <v>12</v>
      </c>
      <c r="K15" s="120">
        <v>1000</v>
      </c>
      <c r="L15" s="119">
        <v>371110</v>
      </c>
      <c r="M15" s="117">
        <v>0.9</v>
      </c>
      <c r="N15" s="117" t="s">
        <v>378</v>
      </c>
      <c r="O15" s="119">
        <f>(L15*(1-S15/100)*(1+$C$5)^J15)*($C$5/((1+$C$5)^J15-1))*(1/K15)</f>
        <v>35.411918698766442</v>
      </c>
      <c r="P15" s="133">
        <f>L15*M15/(K15*J15)</f>
        <v>27.83325</v>
      </c>
      <c r="Q15" s="133">
        <f>$D$7*I15*$C$7</f>
        <v>0</v>
      </c>
      <c r="S15" s="120">
        <v>20</v>
      </c>
      <c r="T15" s="134">
        <f t="shared" ref="T15:T18" si="0">O15+P15+Q15+R15</f>
        <v>63.245168698766442</v>
      </c>
      <c r="U15" s="134">
        <f>O15+R15</f>
        <v>35.411918698766442</v>
      </c>
    </row>
    <row r="16" spans="1:21" x14ac:dyDescent="0.25">
      <c r="A16" s="189">
        <v>304100</v>
      </c>
      <c r="B16" s="190" t="s">
        <v>137</v>
      </c>
      <c r="C16" s="185">
        <v>74.36</v>
      </c>
      <c r="D16" s="185">
        <v>45.94</v>
      </c>
      <c r="F16" s="117" t="s">
        <v>374</v>
      </c>
      <c r="G16" s="118" t="s">
        <v>136</v>
      </c>
      <c r="I16" s="117" t="s">
        <v>238</v>
      </c>
      <c r="J16" s="117" t="s">
        <v>238</v>
      </c>
      <c r="K16" s="117" t="s">
        <v>238</v>
      </c>
      <c r="L16" s="117" t="s">
        <v>238</v>
      </c>
      <c r="M16" s="117" t="s">
        <v>238</v>
      </c>
      <c r="N16" s="117" t="s">
        <v>238</v>
      </c>
      <c r="O16" s="117" t="s">
        <v>238</v>
      </c>
      <c r="P16" s="133" t="s">
        <v>238</v>
      </c>
      <c r="Q16" s="133" t="s">
        <v>238</v>
      </c>
      <c r="R16" s="117" t="s">
        <v>238</v>
      </c>
      <c r="S16" s="117" t="s">
        <v>238</v>
      </c>
      <c r="T16" s="134">
        <f>ROUND(T17+T18,2)</f>
        <v>444.34</v>
      </c>
      <c r="U16" s="134">
        <f>ROUND(U17+U18,2)</f>
        <v>117.83</v>
      </c>
    </row>
    <row r="17" spans="1:21" x14ac:dyDescent="0.25">
      <c r="A17" s="189">
        <v>304000</v>
      </c>
      <c r="B17" s="190" t="s">
        <v>135</v>
      </c>
      <c r="C17" s="185">
        <v>28.08</v>
      </c>
      <c r="D17" s="185">
        <v>27.5</v>
      </c>
      <c r="F17" s="117" t="s">
        <v>377</v>
      </c>
      <c r="G17" s="192" t="s">
        <v>357</v>
      </c>
      <c r="I17" s="117">
        <v>265</v>
      </c>
      <c r="J17" s="117">
        <v>7</v>
      </c>
      <c r="K17" s="120">
        <v>2000</v>
      </c>
      <c r="L17" s="119">
        <v>873940.5257</v>
      </c>
      <c r="M17" s="117">
        <v>0.9</v>
      </c>
      <c r="N17" s="117" t="s">
        <v>378</v>
      </c>
      <c r="O17" s="119">
        <f>(L17*(1-S17/100)*(1+$C$5)^J17)*($C$5/((1+$C$5)^J17-1))*(1/K17)</f>
        <v>46.966005556131236</v>
      </c>
      <c r="P17" s="133">
        <f>L17*M17/(K17*J17)</f>
        <v>56.181890937857148</v>
      </c>
      <c r="Q17" s="133">
        <f>$D$7*I17*$C$7</f>
        <v>239.49375000000001</v>
      </c>
      <c r="R17" s="117">
        <f>MO!E28</f>
        <v>31.62</v>
      </c>
      <c r="S17" s="120">
        <v>40</v>
      </c>
      <c r="T17" s="134">
        <f t="shared" si="0"/>
        <v>374.26164649398839</v>
      </c>
      <c r="U17" s="134">
        <f>O17+R17</f>
        <v>78.586005556131241</v>
      </c>
    </row>
    <row r="18" spans="1:21" x14ac:dyDescent="0.25">
      <c r="A18" s="189">
        <v>363200</v>
      </c>
      <c r="B18" s="190" t="s">
        <v>193</v>
      </c>
      <c r="C18" s="185">
        <v>10.72</v>
      </c>
      <c r="D18" s="183">
        <v>7.43</v>
      </c>
      <c r="F18" s="117" t="s">
        <v>377</v>
      </c>
      <c r="G18" s="192" t="s">
        <v>358</v>
      </c>
      <c r="I18" s="117">
        <v>0</v>
      </c>
      <c r="J18" s="117">
        <v>12</v>
      </c>
      <c r="K18" s="120">
        <v>1000</v>
      </c>
      <c r="L18" s="119">
        <v>411230</v>
      </c>
      <c r="M18" s="117">
        <v>0.9</v>
      </c>
      <c r="N18" s="117" t="s">
        <v>378</v>
      </c>
      <c r="O18" s="119">
        <f>(L18*(1-S18/100)*(1+$C$5)^J18)*($C$5/((1+$C$5)^J18-1))*(1/K18)</f>
        <v>39.24023423376822</v>
      </c>
      <c r="P18" s="133">
        <f>L18*M18/(K18*J18)</f>
        <v>30.84225</v>
      </c>
      <c r="Q18" s="133">
        <f>$D$7*I18*$C$7</f>
        <v>0</v>
      </c>
      <c r="S18" s="120">
        <v>20</v>
      </c>
      <c r="T18" s="134">
        <f t="shared" si="0"/>
        <v>70.082484233768213</v>
      </c>
      <c r="U18" s="134">
        <f>O18+R18</f>
        <v>39.24023423376822</v>
      </c>
    </row>
    <row r="19" spans="1:21" x14ac:dyDescent="0.25">
      <c r="A19" s="189">
        <v>373200</v>
      </c>
      <c r="B19" s="190" t="s">
        <v>194</v>
      </c>
      <c r="C19" s="185">
        <v>26.42</v>
      </c>
      <c r="D19" s="183">
        <v>5.52</v>
      </c>
      <c r="P19" s="133"/>
      <c r="Q19" s="133"/>
      <c r="T19" s="129"/>
    </row>
    <row r="20" spans="1:21" x14ac:dyDescent="0.25">
      <c r="A20" s="189">
        <v>340310</v>
      </c>
      <c r="B20" s="190" t="s">
        <v>195</v>
      </c>
      <c r="C20" s="185">
        <v>33.49</v>
      </c>
      <c r="D20" s="183">
        <v>6.3</v>
      </c>
      <c r="G20" s="118"/>
      <c r="K20" s="120"/>
      <c r="L20" s="119"/>
      <c r="O20" s="119"/>
      <c r="P20" s="133"/>
      <c r="Q20" s="133"/>
      <c r="S20" s="120"/>
      <c r="T20" s="129"/>
    </row>
    <row r="21" spans="1:21" x14ac:dyDescent="0.25">
      <c r="A21" s="189">
        <v>306000</v>
      </c>
      <c r="B21" s="190" t="s">
        <v>409</v>
      </c>
      <c r="C21" s="185">
        <v>50.67</v>
      </c>
      <c r="D21" s="185">
        <v>33.47</v>
      </c>
      <c r="G21" s="131"/>
      <c r="K21" s="120"/>
      <c r="L21" s="119"/>
      <c r="O21" s="119"/>
      <c r="P21" s="133"/>
      <c r="Q21" s="133"/>
      <c r="S21" s="120"/>
      <c r="T21" s="129"/>
    </row>
    <row r="22" spans="1:21" x14ac:dyDescent="0.25">
      <c r="A22" s="189">
        <v>316060</v>
      </c>
      <c r="B22" s="190" t="s">
        <v>143</v>
      </c>
      <c r="C22" s="184">
        <v>254.15</v>
      </c>
      <c r="D22" s="185">
        <v>75.7</v>
      </c>
      <c r="G22" s="131"/>
      <c r="K22" s="120"/>
      <c r="L22" s="119"/>
      <c r="O22" s="119"/>
      <c r="P22" s="133"/>
      <c r="Q22" s="133"/>
      <c r="S22" s="120"/>
      <c r="T22" s="129"/>
    </row>
    <row r="23" spans="1:21" x14ac:dyDescent="0.25">
      <c r="A23" s="189">
        <v>326060</v>
      </c>
      <c r="B23" s="190" t="s">
        <v>393</v>
      </c>
      <c r="C23" s="184">
        <v>273.45</v>
      </c>
      <c r="D23" s="185">
        <v>79.900000000000006</v>
      </c>
    </row>
    <row r="24" spans="1:21" x14ac:dyDescent="0.25">
      <c r="A24" s="189">
        <v>336060</v>
      </c>
      <c r="B24" s="190" t="s">
        <v>394</v>
      </c>
      <c r="C24" s="184">
        <v>298.29000000000002</v>
      </c>
      <c r="D24" s="185">
        <v>85.33</v>
      </c>
    </row>
    <row r="25" spans="1:21" x14ac:dyDescent="0.25">
      <c r="A25" s="189">
        <v>313180</v>
      </c>
      <c r="B25" s="190" t="s">
        <v>164</v>
      </c>
      <c r="C25" s="184">
        <v>375.59</v>
      </c>
      <c r="D25" s="185">
        <v>90.81</v>
      </c>
    </row>
    <row r="26" spans="1:21" x14ac:dyDescent="0.25">
      <c r="A26" s="189">
        <v>323180</v>
      </c>
      <c r="B26" s="190" t="s">
        <v>165</v>
      </c>
      <c r="C26" s="184">
        <v>401.5</v>
      </c>
      <c r="D26" s="185">
        <v>96.45</v>
      </c>
    </row>
    <row r="27" spans="1:21" ht="15" x14ac:dyDescent="0.25">
      <c r="A27" s="189">
        <v>333180</v>
      </c>
      <c r="B27" s="190" t="s">
        <v>166</v>
      </c>
      <c r="C27" s="184">
        <v>434.84</v>
      </c>
      <c r="D27" s="184">
        <v>103.73</v>
      </c>
      <c r="G27" s="123"/>
      <c r="H27"/>
    </row>
    <row r="28" spans="1:21" x14ac:dyDescent="0.2">
      <c r="A28" s="189">
        <v>313140</v>
      </c>
      <c r="B28" s="190" t="s">
        <v>144</v>
      </c>
      <c r="C28" s="184">
        <v>294.79000000000002</v>
      </c>
      <c r="D28" s="185">
        <v>79.52</v>
      </c>
      <c r="G28" s="119"/>
      <c r="H28" s="124" t="s">
        <v>380</v>
      </c>
      <c r="M28" s="124" t="s">
        <v>391</v>
      </c>
    </row>
    <row r="29" spans="1:21" x14ac:dyDescent="0.25">
      <c r="A29" s="189">
        <v>323140</v>
      </c>
      <c r="B29" s="190" t="s">
        <v>145</v>
      </c>
      <c r="C29" s="184">
        <v>315.76</v>
      </c>
      <c r="D29" s="185">
        <v>84.09</v>
      </c>
    </row>
    <row r="30" spans="1:21" x14ac:dyDescent="0.25">
      <c r="A30" s="189">
        <v>333140</v>
      </c>
      <c r="B30" s="190" t="s">
        <v>146</v>
      </c>
      <c r="C30" s="184">
        <v>342.74</v>
      </c>
      <c r="D30" s="185">
        <v>89.98</v>
      </c>
      <c r="G30" s="132"/>
    </row>
    <row r="31" spans="1:21" x14ac:dyDescent="0.25">
      <c r="A31" s="189">
        <v>321800</v>
      </c>
      <c r="B31" s="190" t="s">
        <v>152</v>
      </c>
      <c r="C31" s="184">
        <v>317.83999999999997</v>
      </c>
      <c r="D31" s="185">
        <v>85.01</v>
      </c>
    </row>
    <row r="32" spans="1:21" ht="15" x14ac:dyDescent="0.25">
      <c r="A32" s="189">
        <v>321810</v>
      </c>
      <c r="B32" s="190" t="s">
        <v>153</v>
      </c>
      <c r="C32" s="184">
        <v>318.12</v>
      </c>
      <c r="D32" s="185">
        <v>85.13</v>
      </c>
      <c r="H32"/>
    </row>
    <row r="33" spans="1:13" x14ac:dyDescent="0.2">
      <c r="A33" s="189">
        <v>321820</v>
      </c>
      <c r="B33" s="190" t="s">
        <v>154</v>
      </c>
      <c r="C33" s="184">
        <v>318.48</v>
      </c>
      <c r="D33" s="185">
        <v>85.29</v>
      </c>
      <c r="H33" s="124" t="s">
        <v>381</v>
      </c>
      <c r="M33" s="124" t="s">
        <v>392</v>
      </c>
    </row>
    <row r="34" spans="1:13" x14ac:dyDescent="0.25">
      <c r="A34" s="189">
        <v>322140</v>
      </c>
      <c r="B34" s="190" t="s">
        <v>163</v>
      </c>
      <c r="C34" s="184">
        <v>343</v>
      </c>
      <c r="D34" s="185">
        <v>86.26</v>
      </c>
    </row>
    <row r="35" spans="1:13" x14ac:dyDescent="0.25">
      <c r="A35" s="189">
        <v>336090</v>
      </c>
      <c r="B35" s="190" t="s">
        <v>159</v>
      </c>
      <c r="C35" s="184">
        <v>354.73</v>
      </c>
      <c r="D35" s="185">
        <v>98.47</v>
      </c>
    </row>
    <row r="36" spans="1:13" x14ac:dyDescent="0.25">
      <c r="A36" s="189">
        <v>343800</v>
      </c>
      <c r="B36" s="190" t="s">
        <v>410</v>
      </c>
      <c r="C36" s="184">
        <v>364.86</v>
      </c>
      <c r="D36" s="185">
        <v>72.959999999999994</v>
      </c>
    </row>
    <row r="37" spans="1:13" x14ac:dyDescent="0.25">
      <c r="A37" s="189">
        <v>346050</v>
      </c>
      <c r="B37" s="190" t="s">
        <v>177</v>
      </c>
      <c r="C37" s="184">
        <v>236.45</v>
      </c>
      <c r="D37" s="185">
        <v>72.489999999999995</v>
      </c>
    </row>
    <row r="38" spans="1:13" x14ac:dyDescent="0.2">
      <c r="A38" s="189">
        <v>346010</v>
      </c>
      <c r="B38" s="190" t="s">
        <v>179</v>
      </c>
      <c r="C38" s="184">
        <v>277.68</v>
      </c>
      <c r="D38" s="185">
        <v>69.84</v>
      </c>
      <c r="H38" s="124" t="s">
        <v>382</v>
      </c>
    </row>
    <row r="39" spans="1:13" x14ac:dyDescent="0.25">
      <c r="A39" s="189">
        <v>341800</v>
      </c>
      <c r="B39" s="190" t="s">
        <v>180</v>
      </c>
      <c r="C39" s="184">
        <v>280.8</v>
      </c>
      <c r="D39" s="185">
        <v>72.959999999999994</v>
      </c>
    </row>
    <row r="40" spans="1:13" x14ac:dyDescent="0.25">
      <c r="A40" s="189">
        <v>342300</v>
      </c>
      <c r="B40" s="190" t="s">
        <v>411</v>
      </c>
      <c r="C40" s="184">
        <v>232.5</v>
      </c>
      <c r="D40" s="185">
        <v>65.08</v>
      </c>
    </row>
    <row r="41" spans="1:13" x14ac:dyDescent="0.25">
      <c r="A41" s="189">
        <v>326280</v>
      </c>
      <c r="B41" s="190" t="s">
        <v>412</v>
      </c>
      <c r="C41" s="184">
        <v>332.86</v>
      </c>
      <c r="D41" s="185">
        <v>89.89</v>
      </c>
      <c r="H41" s="121"/>
      <c r="I41" s="121"/>
    </row>
    <row r="42" spans="1:13" x14ac:dyDescent="0.25">
      <c r="A42" s="189">
        <v>346020</v>
      </c>
      <c r="B42" s="190" t="s">
        <v>170</v>
      </c>
      <c r="C42" s="184">
        <v>272.56</v>
      </c>
      <c r="D42" s="185">
        <v>89.95</v>
      </c>
    </row>
    <row r="43" spans="1:13" x14ac:dyDescent="0.25">
      <c r="A43" s="189">
        <v>346090</v>
      </c>
      <c r="B43" s="190" t="s">
        <v>182</v>
      </c>
      <c r="C43" s="184">
        <v>226.24</v>
      </c>
      <c r="D43" s="185">
        <v>74.03</v>
      </c>
    </row>
    <row r="44" spans="1:13" x14ac:dyDescent="0.25">
      <c r="A44" s="189">
        <v>346000</v>
      </c>
      <c r="B44" s="190" t="s">
        <v>157</v>
      </c>
      <c r="C44" s="184">
        <v>240.08</v>
      </c>
      <c r="D44" s="185">
        <v>74.27</v>
      </c>
    </row>
    <row r="45" spans="1:13" x14ac:dyDescent="0.25">
      <c r="A45" s="189">
        <v>346080</v>
      </c>
      <c r="B45" s="190" t="s">
        <v>171</v>
      </c>
      <c r="C45" s="184">
        <v>187.33</v>
      </c>
      <c r="D45" s="185">
        <v>54.95</v>
      </c>
    </row>
    <row r="46" spans="1:13" x14ac:dyDescent="0.25">
      <c r="A46" s="189">
        <v>346220</v>
      </c>
      <c r="B46" s="190" t="s">
        <v>413</v>
      </c>
      <c r="C46" s="184">
        <v>331.94</v>
      </c>
      <c r="D46" s="185">
        <v>96.63</v>
      </c>
    </row>
    <row r="47" spans="1:13" x14ac:dyDescent="0.25">
      <c r="A47" s="189">
        <v>346030</v>
      </c>
      <c r="B47" s="190" t="s">
        <v>183</v>
      </c>
      <c r="C47" s="184">
        <v>250.14</v>
      </c>
      <c r="D47" s="185">
        <v>76.41</v>
      </c>
    </row>
    <row r="48" spans="1:13" x14ac:dyDescent="0.25">
      <c r="A48" s="189">
        <v>346060</v>
      </c>
      <c r="B48" s="190" t="s">
        <v>184</v>
      </c>
      <c r="C48" s="184">
        <v>249.88</v>
      </c>
      <c r="D48" s="185">
        <v>74.06</v>
      </c>
    </row>
    <row r="49" spans="1:4" x14ac:dyDescent="0.25">
      <c r="A49" s="189">
        <v>346070</v>
      </c>
      <c r="B49" s="190" t="s">
        <v>160</v>
      </c>
      <c r="C49" s="184">
        <v>244.76</v>
      </c>
      <c r="D49" s="185">
        <v>73.77</v>
      </c>
    </row>
    <row r="50" spans="1:4" x14ac:dyDescent="0.25">
      <c r="A50" s="189">
        <v>300110</v>
      </c>
      <c r="B50" s="190" t="s">
        <v>147</v>
      </c>
      <c r="C50" s="184">
        <v>531.6</v>
      </c>
      <c r="D50" s="184">
        <v>137.01</v>
      </c>
    </row>
    <row r="51" spans="1:4" x14ac:dyDescent="0.25">
      <c r="A51" s="189">
        <v>370100</v>
      </c>
      <c r="B51" s="190" t="s">
        <v>414</v>
      </c>
      <c r="C51" s="184">
        <v>159.30000000000001</v>
      </c>
      <c r="D51" s="185">
        <v>44.13</v>
      </c>
    </row>
    <row r="52" spans="1:4" x14ac:dyDescent="0.25">
      <c r="A52" s="189">
        <v>370140</v>
      </c>
      <c r="B52" s="190" t="s">
        <v>415</v>
      </c>
      <c r="C52" s="184">
        <v>135.51</v>
      </c>
      <c r="D52" s="185">
        <v>20.34</v>
      </c>
    </row>
    <row r="53" spans="1:4" x14ac:dyDescent="0.25">
      <c r="A53" s="189">
        <v>320550</v>
      </c>
      <c r="B53" s="190" t="s">
        <v>416</v>
      </c>
      <c r="C53" s="184">
        <v>307.13</v>
      </c>
      <c r="D53" s="184">
        <v>111.39</v>
      </c>
    </row>
    <row r="54" spans="1:4" x14ac:dyDescent="0.25">
      <c r="A54" s="189">
        <v>319300</v>
      </c>
      <c r="B54" s="190" t="s">
        <v>35</v>
      </c>
      <c r="C54" s="184">
        <v>297.10000000000002</v>
      </c>
      <c r="D54" s="184">
        <v>106.77</v>
      </c>
    </row>
    <row r="55" spans="1:4" x14ac:dyDescent="0.25">
      <c r="A55" s="189">
        <v>329300</v>
      </c>
      <c r="B55" s="190" t="s">
        <v>37</v>
      </c>
      <c r="C55" s="184">
        <v>331.58</v>
      </c>
      <c r="D55" s="184">
        <v>115.21</v>
      </c>
    </row>
    <row r="56" spans="1:4" x14ac:dyDescent="0.25">
      <c r="A56" s="189">
        <v>339300</v>
      </c>
      <c r="B56" s="190" t="s">
        <v>38</v>
      </c>
      <c r="C56" s="184">
        <v>392.2</v>
      </c>
      <c r="D56" s="184">
        <v>126.52</v>
      </c>
    </row>
    <row r="57" spans="1:4" x14ac:dyDescent="0.25">
      <c r="A57" s="189">
        <v>319660</v>
      </c>
      <c r="B57" s="190" t="s">
        <v>417</v>
      </c>
      <c r="C57" s="184">
        <v>508.92</v>
      </c>
      <c r="D57" s="184">
        <v>186.21</v>
      </c>
    </row>
    <row r="58" spans="1:4" x14ac:dyDescent="0.25">
      <c r="A58" s="189">
        <v>329660</v>
      </c>
      <c r="B58" s="190" t="s">
        <v>418</v>
      </c>
      <c r="C58" s="184">
        <v>561.64</v>
      </c>
      <c r="D58" s="184">
        <v>203.58</v>
      </c>
    </row>
    <row r="59" spans="1:4" x14ac:dyDescent="0.25">
      <c r="A59" s="189">
        <v>339660</v>
      </c>
      <c r="B59" s="190" t="s">
        <v>419</v>
      </c>
      <c r="C59" s="184">
        <v>672.05</v>
      </c>
      <c r="D59" s="184">
        <v>226.84</v>
      </c>
    </row>
    <row r="60" spans="1:4" x14ac:dyDescent="0.25">
      <c r="A60" s="189">
        <v>306010</v>
      </c>
      <c r="B60" s="190" t="s">
        <v>43</v>
      </c>
      <c r="C60" s="184">
        <v>391.08</v>
      </c>
      <c r="D60" s="184">
        <v>285.77</v>
      </c>
    </row>
    <row r="61" spans="1:4" x14ac:dyDescent="0.25">
      <c r="A61" s="189">
        <v>301800</v>
      </c>
      <c r="B61" s="190" t="s">
        <v>196</v>
      </c>
      <c r="C61" s="183">
        <v>0.27</v>
      </c>
      <c r="D61" s="183">
        <v>0.19</v>
      </c>
    </row>
    <row r="62" spans="1:4" x14ac:dyDescent="0.25">
      <c r="A62" s="189">
        <v>310030</v>
      </c>
      <c r="B62" s="190" t="s">
        <v>44</v>
      </c>
      <c r="C62" s="185">
        <v>96.04</v>
      </c>
      <c r="D62" s="185">
        <v>78.790000000000006</v>
      </c>
    </row>
    <row r="63" spans="1:4" x14ac:dyDescent="0.25">
      <c r="A63" s="189">
        <v>300125</v>
      </c>
      <c r="B63" s="190" t="s">
        <v>395</v>
      </c>
      <c r="C63" s="184">
        <v>703.97</v>
      </c>
      <c r="D63" s="184">
        <v>235.41</v>
      </c>
    </row>
    <row r="64" spans="1:4" x14ac:dyDescent="0.25">
      <c r="A64" s="189">
        <v>340200</v>
      </c>
      <c r="B64" s="190" t="s">
        <v>197</v>
      </c>
      <c r="C64" s="185">
        <v>33.65</v>
      </c>
      <c r="D64" s="185">
        <v>24.73</v>
      </c>
    </row>
    <row r="65" spans="1:4" x14ac:dyDescent="0.25">
      <c r="A65" s="189">
        <v>340800</v>
      </c>
      <c r="B65" s="190" t="s">
        <v>198</v>
      </c>
      <c r="C65" s="185">
        <v>64.72</v>
      </c>
      <c r="D65" s="185">
        <v>14.77</v>
      </c>
    </row>
    <row r="66" spans="1:4" x14ac:dyDescent="0.25">
      <c r="A66" s="189">
        <v>341200</v>
      </c>
      <c r="B66" s="190" t="s">
        <v>199</v>
      </c>
      <c r="C66" s="184">
        <v>109.08</v>
      </c>
      <c r="D66" s="185">
        <v>20.7</v>
      </c>
    </row>
    <row r="67" spans="1:4" x14ac:dyDescent="0.25">
      <c r="A67" s="189">
        <v>347000</v>
      </c>
      <c r="B67" s="190" t="s">
        <v>200</v>
      </c>
      <c r="C67" s="184">
        <v>285.44</v>
      </c>
      <c r="D67" s="185">
        <v>53.93</v>
      </c>
    </row>
    <row r="68" spans="1:4" x14ac:dyDescent="0.25">
      <c r="A68" s="189">
        <v>300510</v>
      </c>
      <c r="B68" s="190" t="s">
        <v>45</v>
      </c>
      <c r="C68" s="184">
        <v>723.86</v>
      </c>
      <c r="D68" s="184">
        <v>451.81</v>
      </c>
    </row>
    <row r="69" spans="1:4" x14ac:dyDescent="0.25">
      <c r="A69" s="189">
        <v>300130</v>
      </c>
      <c r="B69" s="190" t="s">
        <v>420</v>
      </c>
      <c r="C69" s="185">
        <v>12.38</v>
      </c>
      <c r="D69" s="183">
        <v>8.65</v>
      </c>
    </row>
    <row r="70" spans="1:4" x14ac:dyDescent="0.25">
      <c r="A70" s="189">
        <v>340320</v>
      </c>
      <c r="B70" s="190" t="s">
        <v>156</v>
      </c>
      <c r="C70" s="184">
        <v>165.82</v>
      </c>
      <c r="D70" s="184">
        <v>125.38</v>
      </c>
    </row>
    <row r="71" spans="1:4" x14ac:dyDescent="0.25">
      <c r="A71" s="189">
        <v>300800</v>
      </c>
      <c r="B71" s="190" t="s">
        <v>201</v>
      </c>
      <c r="C71" s="183">
        <v>6.43</v>
      </c>
      <c r="D71" s="183">
        <v>4.57</v>
      </c>
    </row>
    <row r="72" spans="1:4" x14ac:dyDescent="0.25">
      <c r="A72" s="189">
        <v>370400</v>
      </c>
      <c r="B72" s="190" t="s">
        <v>421</v>
      </c>
      <c r="C72" s="184">
        <v>177.02</v>
      </c>
      <c r="D72" s="184">
        <v>132.38</v>
      </c>
    </row>
    <row r="73" spans="1:4" x14ac:dyDescent="0.25">
      <c r="A73" s="189">
        <v>370700</v>
      </c>
      <c r="B73" s="190" t="s">
        <v>161</v>
      </c>
      <c r="C73" s="184">
        <v>124.17</v>
      </c>
      <c r="D73" s="185">
        <v>95.22</v>
      </c>
    </row>
    <row r="74" spans="1:4" x14ac:dyDescent="0.25">
      <c r="A74" s="189">
        <v>316000</v>
      </c>
      <c r="B74" s="190" t="s">
        <v>175</v>
      </c>
      <c r="C74" s="185">
        <v>48.82</v>
      </c>
      <c r="D74" s="185">
        <v>11.12</v>
      </c>
    </row>
    <row r="75" spans="1:4" x14ac:dyDescent="0.25">
      <c r="A75" s="189">
        <v>370150</v>
      </c>
      <c r="B75" s="190" t="s">
        <v>167</v>
      </c>
      <c r="C75" s="184">
        <v>282.82</v>
      </c>
      <c r="D75" s="184">
        <v>107.24</v>
      </c>
    </row>
    <row r="76" spans="1:4" x14ac:dyDescent="0.25">
      <c r="A76" s="189">
        <v>370600</v>
      </c>
      <c r="B76" s="190" t="s">
        <v>132</v>
      </c>
      <c r="C76" s="185">
        <v>81.47</v>
      </c>
      <c r="D76" s="185">
        <v>51.77</v>
      </c>
    </row>
    <row r="77" spans="1:4" x14ac:dyDescent="0.25">
      <c r="A77" s="189">
        <v>311500</v>
      </c>
      <c r="B77" s="190" t="s">
        <v>55</v>
      </c>
      <c r="C77" s="184">
        <v>202.16</v>
      </c>
      <c r="D77" s="185">
        <v>80.44</v>
      </c>
    </row>
    <row r="78" spans="1:4" x14ac:dyDescent="0.25">
      <c r="A78" s="189">
        <v>321500</v>
      </c>
      <c r="B78" s="190" t="s">
        <v>56</v>
      </c>
      <c r="C78" s="184">
        <v>217.8</v>
      </c>
      <c r="D78" s="185">
        <v>85.93</v>
      </c>
    </row>
    <row r="79" spans="1:4" x14ac:dyDescent="0.25">
      <c r="A79" s="189">
        <v>331500</v>
      </c>
      <c r="B79" s="190" t="s">
        <v>57</v>
      </c>
      <c r="C79" s="184">
        <v>251.31</v>
      </c>
      <c r="D79" s="185">
        <v>93.27</v>
      </c>
    </row>
    <row r="80" spans="1:4" x14ac:dyDescent="0.25">
      <c r="A80" s="189">
        <v>313200</v>
      </c>
      <c r="B80" s="190" t="s">
        <v>46</v>
      </c>
      <c r="C80" s="184">
        <v>288.02999999999997</v>
      </c>
      <c r="D80" s="184">
        <v>110.05</v>
      </c>
    </row>
    <row r="81" spans="1:4" x14ac:dyDescent="0.25">
      <c r="A81" s="189">
        <v>323200</v>
      </c>
      <c r="B81" s="190" t="s">
        <v>47</v>
      </c>
      <c r="C81" s="184">
        <v>313.14</v>
      </c>
      <c r="D81" s="184">
        <v>118.86</v>
      </c>
    </row>
    <row r="82" spans="1:4" x14ac:dyDescent="0.25">
      <c r="A82" s="189">
        <v>333200</v>
      </c>
      <c r="B82" s="190" t="s">
        <v>48</v>
      </c>
      <c r="C82" s="184">
        <v>366.98</v>
      </c>
      <c r="D82" s="184">
        <v>130.66</v>
      </c>
    </row>
    <row r="83" spans="1:4" x14ac:dyDescent="0.25">
      <c r="A83" s="189">
        <v>313300</v>
      </c>
      <c r="B83" s="190" t="s">
        <v>49</v>
      </c>
      <c r="C83" s="184">
        <v>476.31</v>
      </c>
      <c r="D83" s="184">
        <v>152.21</v>
      </c>
    </row>
    <row r="84" spans="1:4" x14ac:dyDescent="0.25">
      <c r="A84" s="189">
        <v>323300</v>
      </c>
      <c r="B84" s="190" t="s">
        <v>50</v>
      </c>
      <c r="C84" s="184">
        <v>514.95000000000005</v>
      </c>
      <c r="D84" s="184">
        <v>165.77</v>
      </c>
    </row>
    <row r="85" spans="1:4" x14ac:dyDescent="0.25">
      <c r="A85" s="189">
        <v>333300</v>
      </c>
      <c r="B85" s="190" t="s">
        <v>51</v>
      </c>
      <c r="C85" s="184">
        <v>597.72</v>
      </c>
      <c r="D85" s="184">
        <v>183.91</v>
      </c>
    </row>
    <row r="86" spans="1:4" x14ac:dyDescent="0.25">
      <c r="A86" s="189">
        <v>320800</v>
      </c>
      <c r="B86" s="190" t="s">
        <v>422</v>
      </c>
      <c r="C86" s="184">
        <v>225.62</v>
      </c>
      <c r="D86" s="184">
        <v>101.84</v>
      </c>
    </row>
    <row r="87" spans="1:4" x14ac:dyDescent="0.25">
      <c r="A87" s="189">
        <v>330800</v>
      </c>
      <c r="B87" s="190" t="s">
        <v>423</v>
      </c>
      <c r="C87" s="184">
        <v>268.94</v>
      </c>
      <c r="D87" s="184">
        <v>111.33</v>
      </c>
    </row>
    <row r="88" spans="1:4" x14ac:dyDescent="0.25">
      <c r="A88" s="189">
        <v>310800</v>
      </c>
      <c r="B88" s="190" t="s">
        <v>424</v>
      </c>
      <c r="C88" s="184">
        <v>205.39</v>
      </c>
      <c r="D88" s="185">
        <v>94.74</v>
      </c>
    </row>
    <row r="89" spans="1:4" x14ac:dyDescent="0.25">
      <c r="A89" s="189">
        <v>370060</v>
      </c>
      <c r="B89" s="190" t="s">
        <v>148</v>
      </c>
      <c r="C89" s="184">
        <v>116.79</v>
      </c>
      <c r="D89" s="185">
        <v>55.58</v>
      </c>
    </row>
    <row r="90" spans="1:4" x14ac:dyDescent="0.25">
      <c r="A90" s="189">
        <v>370040</v>
      </c>
      <c r="B90" s="190" t="s">
        <v>176</v>
      </c>
      <c r="C90" s="184">
        <v>137.11000000000001</v>
      </c>
      <c r="D90" s="185">
        <v>63.02</v>
      </c>
    </row>
    <row r="91" spans="1:4" x14ac:dyDescent="0.25">
      <c r="A91" s="189">
        <v>390000</v>
      </c>
      <c r="B91" s="190" t="s">
        <v>58</v>
      </c>
      <c r="C91" s="185">
        <v>48.77</v>
      </c>
      <c r="D91" s="185">
        <v>31.94</v>
      </c>
    </row>
    <row r="92" spans="1:4" x14ac:dyDescent="0.25">
      <c r="A92" s="189">
        <v>390200</v>
      </c>
      <c r="B92" s="190" t="s">
        <v>59</v>
      </c>
      <c r="C92" s="184">
        <v>247.25</v>
      </c>
      <c r="D92" s="184">
        <v>147.80000000000001</v>
      </c>
    </row>
    <row r="93" spans="1:4" x14ac:dyDescent="0.25">
      <c r="A93" s="189">
        <v>390100</v>
      </c>
      <c r="B93" s="190" t="s">
        <v>60</v>
      </c>
      <c r="C93" s="185">
        <v>41.08</v>
      </c>
      <c r="D93" s="185">
        <v>29.05</v>
      </c>
    </row>
    <row r="94" spans="1:4" x14ac:dyDescent="0.25">
      <c r="A94" s="189">
        <v>300010</v>
      </c>
      <c r="B94" s="190" t="s">
        <v>173</v>
      </c>
      <c r="C94" s="183">
        <v>5.04</v>
      </c>
      <c r="D94" s="183">
        <v>3.52</v>
      </c>
    </row>
    <row r="95" spans="1:4" x14ac:dyDescent="0.25">
      <c r="A95" s="189">
        <v>351500</v>
      </c>
      <c r="B95" s="190" t="s">
        <v>425</v>
      </c>
      <c r="C95" s="186">
        <v>1232.8800000000001</v>
      </c>
      <c r="D95" s="184">
        <v>556.29</v>
      </c>
    </row>
    <row r="96" spans="1:4" x14ac:dyDescent="0.25">
      <c r="A96" s="189">
        <v>351000</v>
      </c>
      <c r="B96" s="190" t="s">
        <v>426</v>
      </c>
      <c r="C96" s="184">
        <v>784.24</v>
      </c>
      <c r="D96" s="184">
        <v>342.76</v>
      </c>
    </row>
    <row r="97" spans="1:4" x14ac:dyDescent="0.25">
      <c r="A97" s="189">
        <v>352000</v>
      </c>
      <c r="B97" s="190" t="s">
        <v>63</v>
      </c>
      <c r="C97" s="186">
        <v>1818.11</v>
      </c>
      <c r="D97" s="184">
        <v>702.71</v>
      </c>
    </row>
    <row r="98" spans="1:4" x14ac:dyDescent="0.25">
      <c r="A98" s="189">
        <v>371200</v>
      </c>
      <c r="B98" s="190" t="s">
        <v>202</v>
      </c>
      <c r="C98" s="183">
        <v>0.22</v>
      </c>
      <c r="D98" s="183">
        <v>0.16</v>
      </c>
    </row>
    <row r="99" spans="1:4" x14ac:dyDescent="0.25">
      <c r="A99" s="189">
        <v>344000</v>
      </c>
      <c r="B99" s="190" t="s">
        <v>427</v>
      </c>
      <c r="C99" s="185">
        <v>97.96</v>
      </c>
      <c r="D99" s="185">
        <v>14.78</v>
      </c>
    </row>
    <row r="100" spans="1:4" x14ac:dyDescent="0.25">
      <c r="A100" s="189">
        <v>300240</v>
      </c>
      <c r="B100" s="190" t="s">
        <v>203</v>
      </c>
      <c r="C100" s="183">
        <v>6.63</v>
      </c>
      <c r="D100" s="183">
        <v>4.63</v>
      </c>
    </row>
    <row r="101" spans="1:4" x14ac:dyDescent="0.25">
      <c r="A101" s="189">
        <v>340400</v>
      </c>
      <c r="B101" s="190" t="s">
        <v>204</v>
      </c>
      <c r="C101" s="185">
        <v>49.45</v>
      </c>
      <c r="D101" s="183">
        <v>4.78</v>
      </c>
    </row>
    <row r="102" spans="1:4" x14ac:dyDescent="0.25">
      <c r="A102" s="189">
        <v>340610</v>
      </c>
      <c r="B102" s="190" t="s">
        <v>205</v>
      </c>
      <c r="C102" s="185">
        <v>64.53</v>
      </c>
      <c r="D102" s="183">
        <v>5.21</v>
      </c>
    </row>
    <row r="103" spans="1:4" x14ac:dyDescent="0.25">
      <c r="A103" s="189">
        <v>340300</v>
      </c>
      <c r="B103" s="190" t="s">
        <v>428</v>
      </c>
      <c r="C103" s="185">
        <v>19.04</v>
      </c>
      <c r="D103" s="183">
        <v>0.4</v>
      </c>
    </row>
    <row r="104" spans="1:4" x14ac:dyDescent="0.25">
      <c r="A104" s="189">
        <v>341810</v>
      </c>
      <c r="B104" s="190" t="s">
        <v>206</v>
      </c>
      <c r="C104" s="184">
        <v>167.02</v>
      </c>
      <c r="D104" s="183">
        <v>7.32</v>
      </c>
    </row>
    <row r="105" spans="1:4" x14ac:dyDescent="0.25">
      <c r="A105" s="189">
        <v>343600</v>
      </c>
      <c r="B105" s="190" t="s">
        <v>207</v>
      </c>
      <c r="C105" s="184">
        <v>436.91</v>
      </c>
      <c r="D105" s="185">
        <v>24.42</v>
      </c>
    </row>
    <row r="106" spans="1:4" x14ac:dyDescent="0.25">
      <c r="A106" s="189">
        <v>337000</v>
      </c>
      <c r="B106" s="190" t="s">
        <v>208</v>
      </c>
      <c r="C106" s="183">
        <v>5.73</v>
      </c>
      <c r="D106" s="183">
        <v>1.88</v>
      </c>
    </row>
    <row r="107" spans="1:4" x14ac:dyDescent="0.25">
      <c r="A107" s="189">
        <v>370440</v>
      </c>
      <c r="B107" s="190" t="s">
        <v>162</v>
      </c>
      <c r="C107" s="184">
        <v>198.53</v>
      </c>
      <c r="D107" s="185">
        <v>87.44</v>
      </c>
    </row>
    <row r="108" spans="1:4" x14ac:dyDescent="0.25">
      <c r="A108" s="189">
        <v>307050</v>
      </c>
      <c r="B108" s="190" t="s">
        <v>429</v>
      </c>
      <c r="C108" s="183">
        <v>1.1599999999999999</v>
      </c>
      <c r="D108" s="183">
        <v>0.81</v>
      </c>
    </row>
    <row r="109" spans="1:4" x14ac:dyDescent="0.25">
      <c r="A109" s="189">
        <v>307000</v>
      </c>
      <c r="B109" s="190" t="s">
        <v>209</v>
      </c>
      <c r="C109" s="183">
        <v>5.0199999999999996</v>
      </c>
      <c r="D109" s="183">
        <v>3.5</v>
      </c>
    </row>
    <row r="110" spans="1:4" x14ac:dyDescent="0.25">
      <c r="A110" s="189">
        <v>300050</v>
      </c>
      <c r="B110" s="190" t="s">
        <v>210</v>
      </c>
      <c r="C110" s="183">
        <v>2.88</v>
      </c>
      <c r="D110" s="183">
        <v>2.0099999999999998</v>
      </c>
    </row>
    <row r="111" spans="1:4" x14ac:dyDescent="0.25">
      <c r="A111" s="189">
        <v>370020</v>
      </c>
      <c r="B111" s="190" t="s">
        <v>138</v>
      </c>
      <c r="C111" s="184">
        <v>210.37</v>
      </c>
      <c r="D111" s="185">
        <v>68.180000000000007</v>
      </c>
    </row>
    <row r="112" spans="1:4" x14ac:dyDescent="0.25">
      <c r="A112" s="189">
        <v>370030</v>
      </c>
      <c r="B112" s="190" t="s">
        <v>139</v>
      </c>
      <c r="C112" s="184">
        <v>213.01</v>
      </c>
      <c r="D112" s="185">
        <v>69.48</v>
      </c>
    </row>
    <row r="113" spans="1:4" x14ac:dyDescent="0.25">
      <c r="A113" s="189">
        <v>344500</v>
      </c>
      <c r="B113" s="190" t="s">
        <v>133</v>
      </c>
      <c r="C113" s="185">
        <v>54.42</v>
      </c>
      <c r="D113" s="185">
        <v>34.340000000000003</v>
      </c>
    </row>
    <row r="114" spans="1:4" x14ac:dyDescent="0.25">
      <c r="A114" s="189">
        <v>352500</v>
      </c>
      <c r="B114" s="190" t="s">
        <v>65</v>
      </c>
      <c r="C114" s="184">
        <v>239.22</v>
      </c>
      <c r="D114" s="185">
        <v>95.88</v>
      </c>
    </row>
    <row r="115" spans="1:4" x14ac:dyDescent="0.25">
      <c r="A115" s="189">
        <v>312000</v>
      </c>
      <c r="B115" s="190" t="s">
        <v>66</v>
      </c>
      <c r="C115" s="184">
        <v>235.22</v>
      </c>
      <c r="D115" s="185">
        <v>93.97</v>
      </c>
    </row>
    <row r="116" spans="1:4" x14ac:dyDescent="0.25">
      <c r="A116" s="189">
        <v>327530</v>
      </c>
      <c r="B116" s="190" t="s">
        <v>430</v>
      </c>
      <c r="C116" s="184">
        <v>132.5</v>
      </c>
      <c r="D116" s="185">
        <v>55.75</v>
      </c>
    </row>
    <row r="117" spans="1:4" x14ac:dyDescent="0.25">
      <c r="A117" s="189">
        <v>311400</v>
      </c>
      <c r="B117" s="190" t="s">
        <v>73</v>
      </c>
      <c r="C117" s="184">
        <v>385.56</v>
      </c>
      <c r="D117" s="184">
        <v>120.63</v>
      </c>
    </row>
    <row r="118" spans="1:4" x14ac:dyDescent="0.25">
      <c r="A118" s="189">
        <v>321400</v>
      </c>
      <c r="B118" s="190" t="s">
        <v>74</v>
      </c>
      <c r="C118" s="184">
        <v>433.78</v>
      </c>
      <c r="D118" s="184">
        <v>137.12</v>
      </c>
    </row>
    <row r="119" spans="1:4" x14ac:dyDescent="0.25">
      <c r="A119" s="189">
        <v>331400</v>
      </c>
      <c r="B119" s="190" t="s">
        <v>75</v>
      </c>
      <c r="C119" s="184">
        <v>507.58</v>
      </c>
      <c r="D119" s="184">
        <v>164.85</v>
      </c>
    </row>
    <row r="120" spans="1:4" x14ac:dyDescent="0.25">
      <c r="A120" s="189">
        <v>311200</v>
      </c>
      <c r="B120" s="190" t="s">
        <v>67</v>
      </c>
      <c r="C120" s="184">
        <v>315.02</v>
      </c>
      <c r="D120" s="184">
        <v>107.74</v>
      </c>
    </row>
    <row r="121" spans="1:4" x14ac:dyDescent="0.25">
      <c r="A121" s="189">
        <v>321200</v>
      </c>
      <c r="B121" s="190" t="s">
        <v>68</v>
      </c>
      <c r="C121" s="184">
        <v>356.26</v>
      </c>
      <c r="D121" s="184">
        <v>121.84</v>
      </c>
    </row>
    <row r="122" spans="1:4" x14ac:dyDescent="0.25">
      <c r="A122" s="189">
        <v>331200</v>
      </c>
      <c r="B122" s="190" t="s">
        <v>69</v>
      </c>
      <c r="C122" s="184">
        <v>419.38</v>
      </c>
      <c r="D122" s="184">
        <v>145.56</v>
      </c>
    </row>
    <row r="123" spans="1:4" x14ac:dyDescent="0.25">
      <c r="A123" s="189">
        <v>310400</v>
      </c>
      <c r="B123" s="190" t="s">
        <v>70</v>
      </c>
      <c r="C123" s="184">
        <v>385.56</v>
      </c>
      <c r="D123" s="184">
        <v>120.63</v>
      </c>
    </row>
    <row r="124" spans="1:4" x14ac:dyDescent="0.25">
      <c r="A124" s="189">
        <v>320400</v>
      </c>
      <c r="B124" s="190" t="s">
        <v>71</v>
      </c>
      <c r="C124" s="184">
        <v>433.78</v>
      </c>
      <c r="D124" s="184">
        <v>137.12</v>
      </c>
    </row>
    <row r="125" spans="1:4" x14ac:dyDescent="0.25">
      <c r="A125" s="189">
        <v>330400</v>
      </c>
      <c r="B125" s="190" t="s">
        <v>72</v>
      </c>
      <c r="C125" s="184">
        <v>507.58</v>
      </c>
      <c r="D125" s="184">
        <v>164.85</v>
      </c>
    </row>
    <row r="126" spans="1:4" x14ac:dyDescent="0.25">
      <c r="A126" s="189">
        <v>370250</v>
      </c>
      <c r="B126" s="190" t="s">
        <v>211</v>
      </c>
      <c r="C126" s="183">
        <v>3.4</v>
      </c>
      <c r="D126" s="183">
        <v>0.38</v>
      </c>
    </row>
    <row r="127" spans="1:4" x14ac:dyDescent="0.25">
      <c r="A127" s="189">
        <v>370200</v>
      </c>
      <c r="B127" s="190" t="s">
        <v>431</v>
      </c>
      <c r="C127" s="183">
        <v>4.5199999999999996</v>
      </c>
      <c r="D127" s="183">
        <v>0.18</v>
      </c>
    </row>
    <row r="128" spans="1:4" x14ac:dyDescent="0.25">
      <c r="A128" s="189">
        <v>323104</v>
      </c>
      <c r="B128" s="190" t="s">
        <v>396</v>
      </c>
      <c r="C128" s="186">
        <v>1013.53</v>
      </c>
      <c r="D128" s="184">
        <v>507.63</v>
      </c>
    </row>
    <row r="129" spans="1:4" x14ac:dyDescent="0.25">
      <c r="A129" s="189">
        <v>325125</v>
      </c>
      <c r="B129" s="190" t="s">
        <v>76</v>
      </c>
      <c r="C129" s="186">
        <v>1188.51</v>
      </c>
      <c r="D129" s="184">
        <v>604.74</v>
      </c>
    </row>
    <row r="130" spans="1:4" x14ac:dyDescent="0.25">
      <c r="A130" s="189">
        <v>307100</v>
      </c>
      <c r="B130" s="190" t="s">
        <v>212</v>
      </c>
      <c r="C130" s="183">
        <v>5.16</v>
      </c>
      <c r="D130" s="183">
        <v>3.63</v>
      </c>
    </row>
    <row r="131" spans="1:4" x14ac:dyDescent="0.25">
      <c r="A131" s="189">
        <v>305710</v>
      </c>
      <c r="B131" s="190" t="s">
        <v>213</v>
      </c>
      <c r="C131" s="183">
        <v>5.4</v>
      </c>
      <c r="D131" s="183">
        <v>3.8</v>
      </c>
    </row>
    <row r="132" spans="1:4" x14ac:dyDescent="0.25">
      <c r="A132" s="189">
        <v>306580</v>
      </c>
      <c r="B132" s="190" t="s">
        <v>214</v>
      </c>
      <c r="C132" s="183">
        <v>6.28</v>
      </c>
      <c r="D132" s="183">
        <v>4.42</v>
      </c>
    </row>
    <row r="133" spans="1:4" x14ac:dyDescent="0.25">
      <c r="A133" s="189">
        <v>300030</v>
      </c>
      <c r="B133" s="190" t="s">
        <v>187</v>
      </c>
      <c r="C133" s="185">
        <v>30.18</v>
      </c>
      <c r="D133" s="185">
        <v>21.42</v>
      </c>
    </row>
    <row r="134" spans="1:4" x14ac:dyDescent="0.25">
      <c r="A134" s="189">
        <v>325020</v>
      </c>
      <c r="B134" s="190" t="s">
        <v>77</v>
      </c>
      <c r="C134" s="186">
        <v>2339.5</v>
      </c>
      <c r="D134" s="184">
        <v>946.75</v>
      </c>
    </row>
    <row r="135" spans="1:4" x14ac:dyDescent="0.25">
      <c r="A135" s="189">
        <v>325010</v>
      </c>
      <c r="B135" s="190" t="s">
        <v>78</v>
      </c>
      <c r="C135" s="186">
        <v>2257.9</v>
      </c>
      <c r="D135" s="184">
        <v>904.04</v>
      </c>
    </row>
    <row r="136" spans="1:4" x14ac:dyDescent="0.25">
      <c r="A136" s="189">
        <v>325200</v>
      </c>
      <c r="B136" s="190" t="s">
        <v>432</v>
      </c>
      <c r="C136" s="186">
        <v>2330.36</v>
      </c>
      <c r="D136" s="186">
        <v>1041.3</v>
      </c>
    </row>
    <row r="137" spans="1:4" x14ac:dyDescent="0.25">
      <c r="A137" s="189">
        <v>325250</v>
      </c>
      <c r="B137" s="190" t="s">
        <v>81</v>
      </c>
      <c r="C137" s="186">
        <v>2389.06</v>
      </c>
      <c r="D137" s="186">
        <v>1010.06</v>
      </c>
    </row>
    <row r="138" spans="1:4" x14ac:dyDescent="0.25">
      <c r="A138" s="189">
        <v>325150</v>
      </c>
      <c r="B138" s="190" t="s">
        <v>433</v>
      </c>
      <c r="C138" s="186">
        <v>1539.2</v>
      </c>
      <c r="D138" s="184">
        <v>678.77</v>
      </c>
    </row>
    <row r="139" spans="1:4" x14ac:dyDescent="0.25">
      <c r="A139" s="189">
        <v>371150</v>
      </c>
      <c r="B139" s="190" t="s">
        <v>82</v>
      </c>
      <c r="C139" s="185">
        <v>17.82</v>
      </c>
      <c r="D139" s="183">
        <v>2.95</v>
      </c>
    </row>
    <row r="140" spans="1:4" x14ac:dyDescent="0.25">
      <c r="A140" s="189">
        <v>312520</v>
      </c>
      <c r="B140" s="190" t="s">
        <v>83</v>
      </c>
      <c r="C140" s="184">
        <v>142.46</v>
      </c>
      <c r="D140" s="185">
        <v>53.19</v>
      </c>
    </row>
    <row r="141" spans="1:4" x14ac:dyDescent="0.25">
      <c r="A141" s="189">
        <v>322520</v>
      </c>
      <c r="B141" s="190" t="s">
        <v>84</v>
      </c>
      <c r="C141" s="184">
        <v>155.91</v>
      </c>
      <c r="D141" s="185">
        <v>55.77</v>
      </c>
    </row>
    <row r="142" spans="1:4" x14ac:dyDescent="0.25">
      <c r="A142" s="189">
        <v>332520</v>
      </c>
      <c r="B142" s="190" t="s">
        <v>85</v>
      </c>
      <c r="C142" s="184">
        <v>173.2</v>
      </c>
      <c r="D142" s="185">
        <v>59.1</v>
      </c>
    </row>
    <row r="143" spans="1:4" x14ac:dyDescent="0.25">
      <c r="A143" s="189">
        <v>342200</v>
      </c>
      <c r="B143" s="190" t="s">
        <v>215</v>
      </c>
      <c r="C143" s="183">
        <v>3.19</v>
      </c>
      <c r="D143" s="183">
        <v>0.24</v>
      </c>
    </row>
    <row r="144" spans="1:4" x14ac:dyDescent="0.25">
      <c r="A144" s="189">
        <v>340140</v>
      </c>
      <c r="B144" s="190" t="s">
        <v>86</v>
      </c>
      <c r="C144" s="184">
        <v>179.11</v>
      </c>
      <c r="D144" s="185">
        <v>70.03</v>
      </c>
    </row>
    <row r="145" spans="1:4" x14ac:dyDescent="0.25">
      <c r="A145" s="189">
        <v>340150</v>
      </c>
      <c r="B145" s="190" t="s">
        <v>87</v>
      </c>
      <c r="C145" s="184">
        <v>215.5</v>
      </c>
      <c r="D145" s="185">
        <v>81.87</v>
      </c>
    </row>
    <row r="146" spans="1:4" x14ac:dyDescent="0.25">
      <c r="A146" s="189">
        <v>345500</v>
      </c>
      <c r="B146" s="190" t="s">
        <v>88</v>
      </c>
      <c r="C146" s="184">
        <v>298.07</v>
      </c>
      <c r="D146" s="184">
        <v>111.06</v>
      </c>
    </row>
    <row r="147" spans="1:4" x14ac:dyDescent="0.25">
      <c r="A147" s="189">
        <v>340210</v>
      </c>
      <c r="B147" s="190" t="s">
        <v>89</v>
      </c>
      <c r="C147" s="184">
        <v>230.89</v>
      </c>
      <c r="D147" s="185">
        <v>84.94</v>
      </c>
    </row>
    <row r="148" spans="1:4" x14ac:dyDescent="0.25">
      <c r="A148" s="189">
        <v>340270</v>
      </c>
      <c r="B148" s="190" t="s">
        <v>90</v>
      </c>
      <c r="C148" s="184">
        <v>271.91000000000003</v>
      </c>
      <c r="D148" s="184">
        <v>103.45</v>
      </c>
    </row>
    <row r="149" spans="1:4" x14ac:dyDescent="0.25">
      <c r="A149" s="189">
        <v>340110</v>
      </c>
      <c r="B149" s="190" t="s">
        <v>91</v>
      </c>
      <c r="C149" s="185">
        <v>72.44</v>
      </c>
      <c r="D149" s="185">
        <v>45.6</v>
      </c>
    </row>
    <row r="150" spans="1:4" x14ac:dyDescent="0.25">
      <c r="A150" s="189">
        <v>342220</v>
      </c>
      <c r="B150" s="190" t="s">
        <v>434</v>
      </c>
      <c r="C150" s="184">
        <v>250.43</v>
      </c>
      <c r="D150" s="185">
        <v>96.45</v>
      </c>
    </row>
    <row r="151" spans="1:4" x14ac:dyDescent="0.25">
      <c r="A151" s="189">
        <v>340100</v>
      </c>
      <c r="B151" s="190" t="s">
        <v>94</v>
      </c>
      <c r="C151" s="184">
        <v>137.63</v>
      </c>
      <c r="D151" s="185">
        <v>65</v>
      </c>
    </row>
    <row r="152" spans="1:4" x14ac:dyDescent="0.25">
      <c r="A152" s="189">
        <v>340620</v>
      </c>
      <c r="B152" s="190" t="s">
        <v>92</v>
      </c>
      <c r="C152" s="184">
        <v>199.4</v>
      </c>
      <c r="D152" s="185">
        <v>94.18</v>
      </c>
    </row>
    <row r="153" spans="1:4" x14ac:dyDescent="0.25">
      <c r="A153" s="189">
        <v>341840</v>
      </c>
      <c r="B153" s="190" t="s">
        <v>95</v>
      </c>
      <c r="C153" s="184">
        <v>249.19</v>
      </c>
      <c r="D153" s="185">
        <v>85.58</v>
      </c>
    </row>
    <row r="154" spans="1:4" x14ac:dyDescent="0.25">
      <c r="A154" s="189">
        <v>341150</v>
      </c>
      <c r="B154" s="190" t="s">
        <v>435</v>
      </c>
      <c r="C154" s="184">
        <v>174.19</v>
      </c>
      <c r="D154" s="185">
        <v>68.790000000000006</v>
      </c>
    </row>
    <row r="155" spans="1:4" x14ac:dyDescent="0.25">
      <c r="A155" s="189">
        <v>340250</v>
      </c>
      <c r="B155" s="190" t="s">
        <v>436</v>
      </c>
      <c r="C155" s="184">
        <v>261.70999999999998</v>
      </c>
      <c r="D155" s="185">
        <v>90.59</v>
      </c>
    </row>
    <row r="156" spans="1:4" x14ac:dyDescent="0.25">
      <c r="A156" s="189">
        <v>341680</v>
      </c>
      <c r="B156" s="190" t="s">
        <v>98</v>
      </c>
      <c r="C156" s="184">
        <v>210.1</v>
      </c>
      <c r="D156" s="185">
        <v>78.83</v>
      </c>
    </row>
    <row r="157" spans="1:4" x14ac:dyDescent="0.25">
      <c r="A157" s="189">
        <v>340840</v>
      </c>
      <c r="B157" s="190" t="s">
        <v>99</v>
      </c>
      <c r="C157" s="184">
        <v>247.74</v>
      </c>
      <c r="D157" s="185">
        <v>84.76</v>
      </c>
    </row>
    <row r="158" spans="1:4" x14ac:dyDescent="0.25">
      <c r="A158" s="189">
        <v>300310</v>
      </c>
      <c r="B158" s="190" t="s">
        <v>437</v>
      </c>
      <c r="C158" s="183">
        <v>4.28</v>
      </c>
      <c r="D158" s="183">
        <v>2.99</v>
      </c>
    </row>
    <row r="159" spans="1:4" x14ac:dyDescent="0.25">
      <c r="A159" s="189">
        <v>370130</v>
      </c>
      <c r="B159" s="190" t="s">
        <v>216</v>
      </c>
      <c r="C159" s="183">
        <v>0.25</v>
      </c>
      <c r="D159" s="183">
        <v>0.18</v>
      </c>
    </row>
    <row r="160" spans="1:4" x14ac:dyDescent="0.25">
      <c r="A160" s="189">
        <v>370120</v>
      </c>
      <c r="B160" s="190" t="s">
        <v>217</v>
      </c>
      <c r="C160" s="185">
        <v>19.27</v>
      </c>
      <c r="D160" s="183">
        <v>0.56000000000000005</v>
      </c>
    </row>
    <row r="161" spans="1:4" x14ac:dyDescent="0.25">
      <c r="A161" s="189">
        <v>371000</v>
      </c>
      <c r="B161" s="190" t="s">
        <v>438</v>
      </c>
      <c r="C161" s="185">
        <v>43.2</v>
      </c>
      <c r="D161" s="185">
        <v>26.37</v>
      </c>
    </row>
    <row r="162" spans="1:4" x14ac:dyDescent="0.25">
      <c r="A162" s="189">
        <v>371050</v>
      </c>
      <c r="B162" s="190" t="s">
        <v>439</v>
      </c>
      <c r="C162" s="185">
        <v>44</v>
      </c>
      <c r="D162" s="185">
        <v>24.98</v>
      </c>
    </row>
    <row r="163" spans="1:4" x14ac:dyDescent="0.25">
      <c r="A163" s="189">
        <v>371100</v>
      </c>
      <c r="B163" s="190" t="s">
        <v>218</v>
      </c>
      <c r="C163" s="183">
        <v>0.08</v>
      </c>
      <c r="D163" s="183">
        <v>0.06</v>
      </c>
    </row>
    <row r="164" spans="1:4" x14ac:dyDescent="0.25">
      <c r="A164" s="189">
        <v>337050</v>
      </c>
      <c r="B164" s="190" t="s">
        <v>219</v>
      </c>
      <c r="C164" s="183">
        <v>5.08</v>
      </c>
      <c r="D164" s="183">
        <v>0.56999999999999995</v>
      </c>
    </row>
    <row r="165" spans="1:4" x14ac:dyDescent="0.25">
      <c r="A165" s="189">
        <v>381000</v>
      </c>
      <c r="B165" s="190" t="s">
        <v>220</v>
      </c>
      <c r="C165" s="183">
        <v>0.11</v>
      </c>
      <c r="D165" s="183">
        <v>0.08</v>
      </c>
    </row>
    <row r="166" spans="1:4" x14ac:dyDescent="0.25">
      <c r="A166" s="189">
        <v>300060</v>
      </c>
      <c r="B166" s="190" t="s">
        <v>134</v>
      </c>
      <c r="C166" s="185">
        <v>15.84</v>
      </c>
      <c r="D166" s="183">
        <v>9.27</v>
      </c>
    </row>
    <row r="167" spans="1:4" x14ac:dyDescent="0.25">
      <c r="A167" s="189">
        <v>300220</v>
      </c>
      <c r="B167" s="190" t="s">
        <v>100</v>
      </c>
      <c r="C167" s="184">
        <v>150.30000000000001</v>
      </c>
      <c r="D167" s="185">
        <v>42.55</v>
      </c>
    </row>
    <row r="168" spans="1:4" x14ac:dyDescent="0.25">
      <c r="A168" s="189">
        <v>300100</v>
      </c>
      <c r="B168" s="190" t="s">
        <v>101</v>
      </c>
      <c r="C168" s="185">
        <v>31.86</v>
      </c>
      <c r="D168" s="185">
        <v>22.62</v>
      </c>
    </row>
    <row r="169" spans="1:4" x14ac:dyDescent="0.25">
      <c r="A169" s="189">
        <v>300200</v>
      </c>
      <c r="B169" s="190" t="s">
        <v>102</v>
      </c>
      <c r="C169" s="185">
        <v>36.93</v>
      </c>
      <c r="D169" s="185">
        <v>26.22</v>
      </c>
    </row>
    <row r="170" spans="1:4" x14ac:dyDescent="0.25">
      <c r="A170" s="189">
        <v>300210</v>
      </c>
      <c r="B170" s="190" t="s">
        <v>103</v>
      </c>
      <c r="C170" s="184">
        <v>128.46</v>
      </c>
      <c r="D170" s="185">
        <v>27.04</v>
      </c>
    </row>
    <row r="171" spans="1:4" x14ac:dyDescent="0.25">
      <c r="A171" s="189">
        <v>341000</v>
      </c>
      <c r="B171" s="190" t="s">
        <v>104</v>
      </c>
      <c r="C171" s="184">
        <v>206.36</v>
      </c>
      <c r="D171" s="185">
        <v>47.43</v>
      </c>
    </row>
    <row r="172" spans="1:4" x14ac:dyDescent="0.25">
      <c r="A172" s="189">
        <v>341100</v>
      </c>
      <c r="B172" s="190" t="s">
        <v>105</v>
      </c>
      <c r="C172" s="184">
        <v>218.03</v>
      </c>
      <c r="D172" s="185">
        <v>64.989999999999995</v>
      </c>
    </row>
    <row r="173" spans="1:4" x14ac:dyDescent="0.25">
      <c r="A173" s="189">
        <v>341500</v>
      </c>
      <c r="B173" s="190" t="s">
        <v>106</v>
      </c>
      <c r="C173" s="184">
        <v>145.34</v>
      </c>
      <c r="D173" s="185">
        <v>48.68</v>
      </c>
    </row>
    <row r="174" spans="1:4" x14ac:dyDescent="0.25">
      <c r="A174" s="189">
        <v>310650</v>
      </c>
      <c r="B174" s="190" t="s">
        <v>107</v>
      </c>
      <c r="C174" s="184">
        <v>383.38</v>
      </c>
      <c r="D174" s="184">
        <v>121.5</v>
      </c>
    </row>
    <row r="175" spans="1:4" x14ac:dyDescent="0.25">
      <c r="A175" s="189">
        <v>320650</v>
      </c>
      <c r="B175" s="190" t="s">
        <v>108</v>
      </c>
      <c r="C175" s="184">
        <v>432.63</v>
      </c>
      <c r="D175" s="184">
        <v>135.84</v>
      </c>
    </row>
    <row r="176" spans="1:4" x14ac:dyDescent="0.25">
      <c r="A176" s="189">
        <v>330650</v>
      </c>
      <c r="B176" s="190" t="s">
        <v>109</v>
      </c>
      <c r="C176" s="184">
        <v>510.24</v>
      </c>
      <c r="D176" s="184">
        <v>158.6</v>
      </c>
    </row>
    <row r="177" spans="1:4" x14ac:dyDescent="0.25">
      <c r="A177" s="189">
        <v>310080</v>
      </c>
      <c r="B177" s="190" t="s">
        <v>110</v>
      </c>
      <c r="C177" s="184">
        <v>902.31</v>
      </c>
      <c r="D177" s="184">
        <v>293.52999999999997</v>
      </c>
    </row>
    <row r="178" spans="1:4" x14ac:dyDescent="0.25">
      <c r="A178" s="189">
        <v>320080</v>
      </c>
      <c r="B178" s="190" t="s">
        <v>111</v>
      </c>
      <c r="C178" s="186">
        <v>1045.81</v>
      </c>
      <c r="D178" s="184">
        <v>335.31</v>
      </c>
    </row>
    <row r="179" spans="1:4" x14ac:dyDescent="0.25">
      <c r="A179" s="189">
        <v>330080</v>
      </c>
      <c r="B179" s="190" t="s">
        <v>112</v>
      </c>
      <c r="C179" s="186">
        <v>1271.99</v>
      </c>
      <c r="D179" s="184">
        <v>401.65</v>
      </c>
    </row>
    <row r="180" spans="1:4" x14ac:dyDescent="0.25">
      <c r="A180" s="189">
        <v>320140</v>
      </c>
      <c r="B180" s="190" t="s">
        <v>114</v>
      </c>
      <c r="C180" s="184">
        <v>374.06</v>
      </c>
      <c r="D180" s="184">
        <v>119.83</v>
      </c>
    </row>
    <row r="181" spans="1:4" x14ac:dyDescent="0.25">
      <c r="A181" s="189">
        <v>310040</v>
      </c>
      <c r="B181" s="190" t="s">
        <v>440</v>
      </c>
      <c r="C181" s="184">
        <v>312.45999999999998</v>
      </c>
      <c r="D181" s="184">
        <v>104.87</v>
      </c>
    </row>
    <row r="182" spans="1:4" x14ac:dyDescent="0.25">
      <c r="A182" s="189">
        <v>320040</v>
      </c>
      <c r="B182" s="190" t="s">
        <v>441</v>
      </c>
      <c r="C182" s="184">
        <v>352.61</v>
      </c>
      <c r="D182" s="184">
        <v>116.56</v>
      </c>
    </row>
    <row r="183" spans="1:4" x14ac:dyDescent="0.25">
      <c r="A183" s="189">
        <v>330040</v>
      </c>
      <c r="B183" s="190" t="s">
        <v>442</v>
      </c>
      <c r="C183" s="184">
        <v>415.87</v>
      </c>
      <c r="D183" s="184">
        <v>135.12</v>
      </c>
    </row>
    <row r="184" spans="1:4" x14ac:dyDescent="0.25">
      <c r="A184" s="189">
        <v>310060</v>
      </c>
      <c r="B184" s="190" t="s">
        <v>443</v>
      </c>
      <c r="C184" s="184">
        <v>386.49</v>
      </c>
      <c r="D184" s="184">
        <v>120.87</v>
      </c>
    </row>
    <row r="185" spans="1:4" x14ac:dyDescent="0.25">
      <c r="A185" s="189">
        <v>320060</v>
      </c>
      <c r="B185" s="190" t="s">
        <v>444</v>
      </c>
      <c r="C185" s="184">
        <v>435.39</v>
      </c>
      <c r="D185" s="184">
        <v>135.11000000000001</v>
      </c>
    </row>
    <row r="186" spans="1:4" x14ac:dyDescent="0.25">
      <c r="A186" s="189">
        <v>330060</v>
      </c>
      <c r="B186" s="190" t="s">
        <v>445</v>
      </c>
      <c r="C186" s="184">
        <v>512.48</v>
      </c>
      <c r="D186" s="184">
        <v>157.72</v>
      </c>
    </row>
    <row r="187" spans="1:4" x14ac:dyDescent="0.25">
      <c r="A187" s="189">
        <v>311650</v>
      </c>
      <c r="B187" s="190" t="s">
        <v>115</v>
      </c>
      <c r="C187" s="184">
        <v>368.13</v>
      </c>
      <c r="D187" s="184">
        <v>114.73</v>
      </c>
    </row>
    <row r="188" spans="1:4" x14ac:dyDescent="0.25">
      <c r="A188" s="189">
        <v>321650</v>
      </c>
      <c r="B188" s="190" t="s">
        <v>116</v>
      </c>
      <c r="C188" s="184">
        <v>413.68</v>
      </c>
      <c r="D188" s="184">
        <v>128</v>
      </c>
    </row>
    <row r="189" spans="1:4" x14ac:dyDescent="0.25">
      <c r="A189" s="189">
        <v>331650</v>
      </c>
      <c r="B189" s="190" t="s">
        <v>117</v>
      </c>
      <c r="C189" s="184">
        <v>485.46</v>
      </c>
      <c r="D189" s="184">
        <v>149.05000000000001</v>
      </c>
    </row>
    <row r="190" spans="1:4" x14ac:dyDescent="0.25">
      <c r="A190" s="189">
        <v>310180</v>
      </c>
      <c r="B190" s="190" t="s">
        <v>124</v>
      </c>
      <c r="C190" s="184">
        <v>902.31</v>
      </c>
      <c r="D190" s="184">
        <v>293.52999999999997</v>
      </c>
    </row>
    <row r="191" spans="1:4" x14ac:dyDescent="0.25">
      <c r="A191" s="189">
        <v>320180</v>
      </c>
      <c r="B191" s="190" t="s">
        <v>125</v>
      </c>
      <c r="C191" s="186">
        <v>1045.81</v>
      </c>
      <c r="D191" s="184">
        <v>335.31</v>
      </c>
    </row>
    <row r="192" spans="1:4" x14ac:dyDescent="0.25">
      <c r="A192" s="189">
        <v>330180</v>
      </c>
      <c r="B192" s="190" t="s">
        <v>126</v>
      </c>
      <c r="C192" s="186">
        <v>1271.99</v>
      </c>
      <c r="D192" s="184">
        <v>401.65</v>
      </c>
    </row>
    <row r="193" spans="1:4" x14ac:dyDescent="0.25">
      <c r="A193" s="189">
        <v>320700</v>
      </c>
      <c r="B193" s="190" t="s">
        <v>113</v>
      </c>
      <c r="C193" s="184">
        <v>300.67</v>
      </c>
      <c r="D193" s="184">
        <v>110.03</v>
      </c>
    </row>
    <row r="194" spans="1:4" x14ac:dyDescent="0.25">
      <c r="A194" s="189">
        <v>300140</v>
      </c>
      <c r="B194" s="190" t="s">
        <v>168</v>
      </c>
      <c r="C194" s="184">
        <v>667.24</v>
      </c>
      <c r="D194" s="184">
        <v>429.97</v>
      </c>
    </row>
    <row r="195" spans="1:4" x14ac:dyDescent="0.25">
      <c r="A195" s="189">
        <v>300170</v>
      </c>
      <c r="B195" s="190" t="s">
        <v>169</v>
      </c>
      <c r="C195" s="184">
        <v>802.19</v>
      </c>
      <c r="D195" s="184">
        <v>505.95</v>
      </c>
    </row>
    <row r="196" spans="1:4" x14ac:dyDescent="0.25">
      <c r="A196" s="189">
        <v>309100</v>
      </c>
      <c r="B196" s="190" t="s">
        <v>446</v>
      </c>
      <c r="C196" s="184">
        <v>119.14</v>
      </c>
      <c r="D196" s="184">
        <v>101.14</v>
      </c>
    </row>
    <row r="197" spans="1:4" x14ac:dyDescent="0.25">
      <c r="A197" s="189">
        <v>309000</v>
      </c>
      <c r="B197" s="190" t="s">
        <v>128</v>
      </c>
      <c r="C197" s="184">
        <v>273.63</v>
      </c>
      <c r="D197" s="184">
        <v>107.24</v>
      </c>
    </row>
    <row r="198" spans="1:4" x14ac:dyDescent="0.25">
      <c r="A198" s="189">
        <v>303500</v>
      </c>
      <c r="B198" s="190" t="s">
        <v>129</v>
      </c>
      <c r="C198" s="184">
        <v>500.36</v>
      </c>
      <c r="D198" s="184">
        <v>315.77</v>
      </c>
    </row>
    <row r="199" spans="1:4" x14ac:dyDescent="0.25">
      <c r="A199" s="189">
        <v>303600</v>
      </c>
      <c r="B199" s="190" t="s">
        <v>130</v>
      </c>
      <c r="C199" s="184">
        <v>386.87</v>
      </c>
      <c r="D199" s="184">
        <v>251.87</v>
      </c>
    </row>
    <row r="200" spans="1:4" x14ac:dyDescent="0.25">
      <c r="A200" s="189">
        <v>300090</v>
      </c>
      <c r="B200" s="190" t="s">
        <v>221</v>
      </c>
      <c r="C200" s="185">
        <v>13.38</v>
      </c>
      <c r="D200" s="183">
        <v>9.5</v>
      </c>
    </row>
    <row r="201" spans="1:4" x14ac:dyDescent="0.25">
      <c r="A201" s="189">
        <v>370000</v>
      </c>
      <c r="B201" s="190" t="s">
        <v>140</v>
      </c>
      <c r="C201" s="184">
        <v>380.65</v>
      </c>
      <c r="D201" s="184">
        <v>129.19</v>
      </c>
    </row>
    <row r="202" spans="1:4" x14ac:dyDescent="0.25">
      <c r="A202" s="189">
        <v>370110</v>
      </c>
      <c r="B202" s="190" t="s">
        <v>447</v>
      </c>
      <c r="C202" s="184">
        <v>201.4</v>
      </c>
      <c r="D202" s="185">
        <v>34.090000000000003</v>
      </c>
    </row>
    <row r="203" spans="1:4" x14ac:dyDescent="0.25">
      <c r="A203" s="189">
        <v>370160</v>
      </c>
      <c r="B203" s="190" t="s">
        <v>448</v>
      </c>
      <c r="C203" s="184">
        <v>177.61</v>
      </c>
      <c r="D203" s="185">
        <v>10.3</v>
      </c>
    </row>
    <row r="204" spans="1:4" x14ac:dyDescent="0.25">
      <c r="A204" s="189">
        <v>341450</v>
      </c>
      <c r="B204" s="190" t="s">
        <v>222</v>
      </c>
      <c r="C204" s="183">
        <v>0.28999999999999998</v>
      </c>
      <c r="D204" s="183">
        <v>0.21</v>
      </c>
    </row>
    <row r="205" spans="1:4" x14ac:dyDescent="0.25">
      <c r="A205" s="189">
        <v>370450</v>
      </c>
      <c r="B205" s="190" t="s">
        <v>223</v>
      </c>
      <c r="C205" s="183">
        <v>7.1</v>
      </c>
      <c r="D205" s="183">
        <v>0.99</v>
      </c>
    </row>
    <row r="206" spans="1:4" x14ac:dyDescent="0.25">
      <c r="A206" s="189">
        <v>340410</v>
      </c>
      <c r="B206" s="191" t="s">
        <v>131</v>
      </c>
      <c r="C206" s="184">
        <v>335.34</v>
      </c>
      <c r="D206" s="184">
        <v>149.19</v>
      </c>
    </row>
    <row r="207" spans="1:4" x14ac:dyDescent="0.25">
      <c r="A207" s="74" t="s">
        <v>373</v>
      </c>
      <c r="B207" s="75" t="s">
        <v>36</v>
      </c>
      <c r="C207" s="193">
        <f>T13</f>
        <v>409.48</v>
      </c>
      <c r="D207" s="193">
        <f>U13</f>
        <v>111.52</v>
      </c>
    </row>
    <row r="208" spans="1:4" x14ac:dyDescent="0.25">
      <c r="A208" s="74" t="s">
        <v>374</v>
      </c>
      <c r="B208" s="75" t="s">
        <v>136</v>
      </c>
      <c r="C208" s="193">
        <f>T16</f>
        <v>444.34</v>
      </c>
      <c r="D208" s="193">
        <f>U16</f>
        <v>117.83</v>
      </c>
    </row>
    <row r="209" spans="3:4" x14ac:dyDescent="0.25">
      <c r="C209" s="121"/>
      <c r="D209" s="121"/>
    </row>
    <row r="210" spans="3:4" x14ac:dyDescent="0.25">
      <c r="C210" s="121"/>
      <c r="D210" s="121"/>
    </row>
  </sheetData>
  <mergeCells count="1">
    <mergeCell ref="A1:B1"/>
  </mergeCells>
  <phoneticPr fontId="37" type="noConversion"/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Equation.3" shapeId="1026" r:id="rId3">
          <objectPr defaultSize="0" autoPict="0" r:id="rId4">
            <anchor moveWithCells="1" sizeWithCells="1">
              <from>
                <xdr:col>7</xdr:col>
                <xdr:colOff>0</xdr:colOff>
                <xdr:row>28</xdr:row>
                <xdr:rowOff>0</xdr:rowOff>
              </from>
              <to>
                <xdr:col>10</xdr:col>
                <xdr:colOff>428625</xdr:colOff>
                <xdr:row>30</xdr:row>
                <xdr:rowOff>66675</xdr:rowOff>
              </to>
            </anchor>
          </objectPr>
        </oleObject>
      </mc:Choice>
      <mc:Fallback>
        <oleObject progId="Equation.3" shapeId="1026" r:id="rId3"/>
      </mc:Fallback>
    </mc:AlternateContent>
    <mc:AlternateContent xmlns:mc="http://schemas.openxmlformats.org/markup-compatibility/2006">
      <mc:Choice Requires="x14">
        <oleObject progId="Equation.3" shapeId="1030" r:id="rId5">
          <objectPr defaultSize="0" autoPict="0" r:id="rId6">
            <anchor moveWithCells="1" sizeWithCells="1">
              <from>
                <xdr:col>7</xdr:col>
                <xdr:colOff>0</xdr:colOff>
                <xdr:row>33</xdr:row>
                <xdr:rowOff>0</xdr:rowOff>
              </from>
              <to>
                <xdr:col>9</xdr:col>
                <xdr:colOff>95250</xdr:colOff>
                <xdr:row>36</xdr:row>
                <xdr:rowOff>123825</xdr:rowOff>
              </to>
            </anchor>
          </objectPr>
        </oleObject>
      </mc:Choice>
      <mc:Fallback>
        <oleObject progId="Equation.3" shapeId="1030" r:id="rId5"/>
      </mc:Fallback>
    </mc:AlternateContent>
    <mc:AlternateContent xmlns:mc="http://schemas.openxmlformats.org/markup-compatibility/2006">
      <mc:Choice Requires="x14">
        <oleObject progId="Equation.3" shapeId="1034" r:id="rId7">
          <objectPr defaultSize="0" autoPict="0" r:id="rId8">
            <anchor moveWithCells="1" sizeWithCells="1">
              <from>
                <xdr:col>7</xdr:col>
                <xdr:colOff>114300</xdr:colOff>
                <xdr:row>38</xdr:row>
                <xdr:rowOff>142875</xdr:rowOff>
              </from>
              <to>
                <xdr:col>8</xdr:col>
                <xdr:colOff>457200</xdr:colOff>
                <xdr:row>39</xdr:row>
                <xdr:rowOff>161925</xdr:rowOff>
              </to>
            </anchor>
          </objectPr>
        </oleObject>
      </mc:Choice>
      <mc:Fallback>
        <oleObject progId="Equation.3" shapeId="1034" r:id="rId7"/>
      </mc:Fallback>
    </mc:AlternateContent>
    <mc:AlternateContent xmlns:mc="http://schemas.openxmlformats.org/markup-compatibility/2006">
      <mc:Choice Requires="x14">
        <oleObject progId="Equation.3" shapeId="1035" r:id="rId9">
          <objectPr defaultSize="0" autoPict="0" r:id="rId10">
            <anchor moveWithCells="1" sizeWithCells="1">
              <from>
                <xdr:col>12</xdr:col>
                <xdr:colOff>9525</xdr:colOff>
                <xdr:row>28</xdr:row>
                <xdr:rowOff>161925</xdr:rowOff>
              </from>
              <to>
                <xdr:col>15</xdr:col>
                <xdr:colOff>57150</xdr:colOff>
                <xdr:row>29</xdr:row>
                <xdr:rowOff>161925</xdr:rowOff>
              </to>
            </anchor>
          </objectPr>
        </oleObject>
      </mc:Choice>
      <mc:Fallback>
        <oleObject progId="Equation.3" shapeId="1035" r:id="rId9"/>
      </mc:Fallback>
    </mc:AlternateContent>
    <mc:AlternateContent xmlns:mc="http://schemas.openxmlformats.org/markup-compatibility/2006">
      <mc:Choice Requires="x14">
        <oleObject progId="Equation.3" shapeId="1036" r:id="rId11">
          <objectPr defaultSize="0" autoPict="0" r:id="rId12">
            <anchor moveWithCells="1" sizeWithCells="1">
              <from>
                <xdr:col>12</xdr:col>
                <xdr:colOff>57150</xdr:colOff>
                <xdr:row>34</xdr:row>
                <xdr:rowOff>0</xdr:rowOff>
              </from>
              <to>
                <xdr:col>14</xdr:col>
                <xdr:colOff>104775</xdr:colOff>
                <xdr:row>35</xdr:row>
                <xdr:rowOff>0</xdr:rowOff>
              </to>
            </anchor>
          </objectPr>
        </oleObject>
      </mc:Choice>
      <mc:Fallback>
        <oleObject progId="Equation.3" shapeId="1036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0EA8F-463D-43D1-B50D-45BB2F0E31C1}">
  <sheetPr>
    <tabColor theme="1"/>
    <pageSetUpPr fitToPage="1"/>
  </sheetPr>
  <dimension ref="A1:AMK164"/>
  <sheetViews>
    <sheetView showGridLines="0" tabSelected="1" view="pageBreakPreview" zoomScale="90" zoomScaleNormal="110" zoomScaleSheetLayoutView="90" workbookViewId="0">
      <selection activeCell="D12" sqref="D12"/>
    </sheetView>
  </sheetViews>
  <sheetFormatPr defaultColWidth="9.140625" defaultRowHeight="15" x14ac:dyDescent="0.25"/>
  <cols>
    <col min="1" max="1" width="10.28515625" style="77" customWidth="1"/>
    <col min="2" max="2" width="66.5703125" style="77" customWidth="1"/>
    <col min="3" max="4" width="12.42578125" style="77" customWidth="1"/>
    <col min="5" max="5" width="16.28515625" style="77" customWidth="1"/>
    <col min="6" max="6" width="15.85546875" style="77" customWidth="1"/>
    <col min="7" max="8" width="6.7109375" style="77" customWidth="1"/>
    <col min="9" max="9" width="19.140625" style="77" customWidth="1"/>
    <col min="10" max="10" width="17.42578125" style="77" customWidth="1"/>
    <col min="11" max="11" width="10.42578125" style="77" customWidth="1"/>
    <col min="12" max="12" width="11.5703125" style="77" customWidth="1"/>
    <col min="13" max="13" width="22.140625" style="77" customWidth="1"/>
    <col min="14" max="14" width="12.42578125" style="77" customWidth="1"/>
    <col min="15" max="15" width="20.140625" style="77" customWidth="1"/>
    <col min="16" max="1025" width="9.140625" style="77"/>
    <col min="1026" max="16384" width="9.140625" style="90"/>
  </cols>
  <sheetData>
    <row r="1" spans="1:15" ht="27.75" x14ac:dyDescent="0.25">
      <c r="A1" s="213" t="s">
        <v>401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O1" s="78"/>
    </row>
    <row r="2" spans="1:15" ht="23.25" x14ac:dyDescent="0.25">
      <c r="A2" s="214" t="s">
        <v>224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5" ht="15" customHeight="1" x14ac:dyDescent="0.25">
      <c r="A3" s="232" t="s">
        <v>450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4"/>
    </row>
    <row r="4" spans="1:15" ht="15" customHeight="1" x14ac:dyDescent="0.25">
      <c r="A4" s="92" t="s">
        <v>241</v>
      </c>
      <c r="B4" s="93"/>
      <c r="C4" s="93"/>
      <c r="D4" s="93"/>
      <c r="E4" s="93"/>
      <c r="F4" s="93"/>
      <c r="G4" s="93"/>
      <c r="H4" s="93"/>
      <c r="I4" s="93"/>
      <c r="J4" s="93"/>
      <c r="K4" s="220" t="s">
        <v>249</v>
      </c>
      <c r="L4" s="221"/>
      <c r="M4" s="79">
        <f>VLOOKUP(K4,DMT!$B$26:$F$30,4,0)</f>
        <v>315.33</v>
      </c>
      <c r="N4" s="67"/>
    </row>
    <row r="5" spans="1:15" ht="15" customHeight="1" x14ac:dyDescent="0.25">
      <c r="A5" s="92" t="s">
        <v>243</v>
      </c>
      <c r="B5" s="93"/>
      <c r="C5" s="93"/>
      <c r="D5" s="93"/>
      <c r="E5" s="93"/>
      <c r="F5" s="93"/>
      <c r="G5" s="93"/>
      <c r="H5" s="93"/>
      <c r="I5" s="93"/>
      <c r="J5" s="93"/>
      <c r="K5" s="220" t="s">
        <v>249</v>
      </c>
      <c r="L5" s="221"/>
      <c r="M5" s="79">
        <f>VLOOKUP(K5,DMT!$B$26:$F$30,5,0)</f>
        <v>0</v>
      </c>
      <c r="N5" s="67"/>
    </row>
    <row r="6" spans="1:15" x14ac:dyDescent="0.25">
      <c r="A6" s="217" t="s">
        <v>226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79">
        <v>60</v>
      </c>
    </row>
    <row r="7" spans="1:15" x14ac:dyDescent="0.25">
      <c r="A7" s="217" t="s">
        <v>244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79">
        <v>40</v>
      </c>
    </row>
    <row r="8" spans="1:15" x14ac:dyDescent="0.25">
      <c r="A8" s="217" t="s">
        <v>227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158">
        <v>30</v>
      </c>
      <c r="N8" s="77" t="s">
        <v>245</v>
      </c>
    </row>
    <row r="9" spans="1:15" x14ac:dyDescent="0.25">
      <c r="A9" s="217" t="s">
        <v>228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79">
        <v>182.49</v>
      </c>
    </row>
    <row r="10" spans="1:15" ht="20.100000000000001" customHeight="1" x14ac:dyDescent="0.25">
      <c r="A10" s="218" t="s">
        <v>229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</row>
    <row r="11" spans="1:15" ht="44.25" customHeight="1" x14ac:dyDescent="0.25">
      <c r="A11" s="80" t="s">
        <v>230</v>
      </c>
      <c r="B11" s="80" t="s">
        <v>231</v>
      </c>
      <c r="C11" s="80" t="s">
        <v>246</v>
      </c>
      <c r="D11" s="80" t="s">
        <v>247</v>
      </c>
      <c r="E11" s="91" t="s">
        <v>240</v>
      </c>
      <c r="F11" s="80" t="s">
        <v>232</v>
      </c>
      <c r="G11" s="80" t="s">
        <v>34</v>
      </c>
      <c r="H11" s="80" t="s">
        <v>33</v>
      </c>
      <c r="I11" s="80" t="s">
        <v>233</v>
      </c>
      <c r="J11" s="81" t="s">
        <v>234</v>
      </c>
      <c r="K11" s="81" t="s">
        <v>235</v>
      </c>
      <c r="L11" s="91" t="s">
        <v>236</v>
      </c>
      <c r="M11" s="81" t="s">
        <v>237</v>
      </c>
    </row>
    <row r="12" spans="1:15" x14ac:dyDescent="0.2">
      <c r="A12" s="76">
        <v>304000</v>
      </c>
      <c r="B12" s="69" t="str">
        <f>VLOOKUP(A12,CHP!$A$12:D$206,2,0)</f>
        <v>Bate estacas leve</v>
      </c>
      <c r="C12" s="82">
        <f t="shared" ref="C12:C158" si="0">$M$4</f>
        <v>315.33</v>
      </c>
      <c r="D12" s="82">
        <f>$M$5</f>
        <v>0</v>
      </c>
      <c r="E12" s="94"/>
      <c r="F12" s="82">
        <f t="shared" ref="F12:F48" si="1">ROUNDUP(E12/($M$9*$M$8),0)</f>
        <v>0</v>
      </c>
      <c r="G12" s="83">
        <f t="shared" ref="G12:G48" si="2">IF(A12=I12,1,2)</f>
        <v>2</v>
      </c>
      <c r="H12" s="84">
        <f>VLOOKUP(A12,'Transporte - FU'!$A$3:$C$162,3,0)</f>
        <v>1</v>
      </c>
      <c r="I12" s="83" t="str">
        <f>VLOOKUP(A12,'Transporte - FU'!$A$3:$C$160,2,0)</f>
        <v>EQ002</v>
      </c>
      <c r="J12" s="85">
        <f>VLOOKUP(I12,CHP!$A$13:$D$210,3,0)</f>
        <v>444.34</v>
      </c>
      <c r="K12" s="83" t="s">
        <v>238</v>
      </c>
      <c r="L12" s="159"/>
      <c r="M12" s="86">
        <f>IFERROR(((C12*G12*H12)/$M$6+(D12*G12*H12)/$M$7)*J12*F12,0)+(F12*L12)</f>
        <v>0</v>
      </c>
    </row>
    <row r="13" spans="1:15" x14ac:dyDescent="0.2">
      <c r="A13" s="194">
        <v>316060</v>
      </c>
      <c r="B13" s="69" t="str">
        <f>VLOOKUP(A13,CHP!$A$12:D$206,2,0)</f>
        <v>Cam. bascul. 1419 6m3 leve</v>
      </c>
      <c r="C13" s="82">
        <f t="shared" si="0"/>
        <v>315.33</v>
      </c>
      <c r="D13" s="82">
        <f t="shared" ref="D13:D158" si="3">$M$5</f>
        <v>0</v>
      </c>
      <c r="E13" s="95"/>
      <c r="F13" s="82">
        <f t="shared" ref="F13" si="4">ROUNDUP(E13/($M$9*$M$8),0)</f>
        <v>0</v>
      </c>
      <c r="G13" s="83">
        <f t="shared" si="2"/>
        <v>1</v>
      </c>
      <c r="H13" s="84">
        <f>VLOOKUP(A13,'Transporte - FU'!$A$3:$C$162,3,0)</f>
        <v>1</v>
      </c>
      <c r="I13" s="83">
        <f>VLOOKUP(A13,'Transporte - FU'!$A$3:$C$160,2,0)</f>
        <v>316060</v>
      </c>
      <c r="J13" s="85">
        <f>VLOOKUP(I13,CHP!$A$13:$D$210,3,0)</f>
        <v>254.15</v>
      </c>
      <c r="K13" s="83" t="s">
        <v>238</v>
      </c>
      <c r="L13" s="159"/>
      <c r="M13" s="86">
        <f>IFERROR(((C13*G13*H13)/$M$6+(D13*G13*H13)/$M$7)*J13*F13,0)+(F13*L13)</f>
        <v>0</v>
      </c>
    </row>
    <row r="14" spans="1:15" x14ac:dyDescent="0.2">
      <c r="A14" s="194">
        <v>326060</v>
      </c>
      <c r="B14" s="69" t="str">
        <f>VLOOKUP(A14,CHP!$A$12:D$206,2,0)</f>
        <v>Cam. bascul. 1419-C 6m3 média</v>
      </c>
      <c r="C14" s="82">
        <f t="shared" si="0"/>
        <v>315.33</v>
      </c>
      <c r="D14" s="82">
        <f t="shared" si="3"/>
        <v>0</v>
      </c>
      <c r="E14" s="95"/>
      <c r="F14" s="82">
        <f t="shared" si="1"/>
        <v>0</v>
      </c>
      <c r="G14" s="83">
        <f t="shared" si="2"/>
        <v>1</v>
      </c>
      <c r="H14" s="84">
        <f>VLOOKUP(A14,'Transporte - FU'!$A$3:$C$162,3,0)</f>
        <v>1</v>
      </c>
      <c r="I14" s="83">
        <f>VLOOKUP(A14,'Transporte - FU'!$A$3:$C$160,2,0)</f>
        <v>326060</v>
      </c>
      <c r="J14" s="85">
        <f>VLOOKUP(I14,CHP!$A$13:$D$210,3,0)</f>
        <v>273.45</v>
      </c>
      <c r="K14" s="83" t="s">
        <v>238</v>
      </c>
      <c r="L14" s="159"/>
      <c r="M14" s="86">
        <f>IFERROR(((C14*G14*H14)/$M$6+(D14*G14*H14)/$M$7)*J14*F14,0)+(F14*L14)</f>
        <v>0</v>
      </c>
    </row>
    <row r="15" spans="1:15" x14ac:dyDescent="0.2">
      <c r="A15" s="194">
        <v>336060</v>
      </c>
      <c r="B15" s="69" t="str">
        <f>VLOOKUP(A15,CHP!$A$12:D$206,2,0)</f>
        <v>Cam. bascul. 1419-C 6m3 severa</v>
      </c>
      <c r="C15" s="82">
        <f t="shared" si="0"/>
        <v>315.33</v>
      </c>
      <c r="D15" s="82">
        <f t="shared" si="3"/>
        <v>0</v>
      </c>
      <c r="E15" s="96"/>
      <c r="F15" s="82">
        <f t="shared" si="1"/>
        <v>0</v>
      </c>
      <c r="G15" s="83">
        <f t="shared" si="2"/>
        <v>1</v>
      </c>
      <c r="H15" s="84">
        <f>VLOOKUP(A15,'Transporte - FU'!$A$3:$C$162,3,0)</f>
        <v>1</v>
      </c>
      <c r="I15" s="83">
        <f>VLOOKUP(A15,'Transporte - FU'!$A$3:$C$160,2,0)</f>
        <v>336060</v>
      </c>
      <c r="J15" s="85">
        <f>VLOOKUP(I15,CHP!$A$13:$D$210,3,0)</f>
        <v>298.29000000000002</v>
      </c>
      <c r="K15" s="83" t="s">
        <v>238</v>
      </c>
      <c r="L15" s="159"/>
      <c r="M15" s="86">
        <f>IFERROR(((C15*G15*H15)/$M$6+(D15*G15*H15)/$M$7)*J15*F15,0)+(F15*L15)</f>
        <v>0</v>
      </c>
    </row>
    <row r="16" spans="1:15" x14ac:dyDescent="0.2">
      <c r="A16" s="194">
        <v>313180</v>
      </c>
      <c r="B16" s="69" t="str">
        <f>VLOOKUP(A16,CHP!$A$12:D$206,2,0)</f>
        <v>Cam. bascul. 1635/45 12m3 leve</v>
      </c>
      <c r="C16" s="82">
        <f t="shared" si="0"/>
        <v>315.33</v>
      </c>
      <c r="D16" s="82">
        <f t="shared" si="3"/>
        <v>0</v>
      </c>
      <c r="E16" s="95"/>
      <c r="F16" s="82">
        <f t="shared" si="1"/>
        <v>0</v>
      </c>
      <c r="G16" s="83">
        <f t="shared" si="2"/>
        <v>1</v>
      </c>
      <c r="H16" s="84">
        <f>VLOOKUP(A16,'Transporte - FU'!$A$3:$C$162,3,0)</f>
        <v>1</v>
      </c>
      <c r="I16" s="83">
        <f>VLOOKUP(A16,'Transporte - FU'!$A$3:$C$160,2,0)</f>
        <v>313180</v>
      </c>
      <c r="J16" s="85">
        <f>VLOOKUP(I16,CHP!$A$13:$D$210,3,0)</f>
        <v>375.59</v>
      </c>
      <c r="K16" s="83" t="s">
        <v>238</v>
      </c>
      <c r="L16" s="159"/>
      <c r="M16" s="86">
        <f t="shared" ref="M16:M48" si="5">IFERROR(((C16*G16*H16)/$M$6+(D16*G16*H16)/$M$7)*J16*F16,0)+(F16*L16)</f>
        <v>0</v>
      </c>
    </row>
    <row r="17" spans="1:13" x14ac:dyDescent="0.2">
      <c r="A17" s="194">
        <v>323180</v>
      </c>
      <c r="B17" s="69" t="str">
        <f>VLOOKUP(A17,CHP!$A$12:D$206,2,0)</f>
        <v>Cam. bascul. 1635/45 12m3 média</v>
      </c>
      <c r="C17" s="82">
        <f t="shared" si="0"/>
        <v>315.33</v>
      </c>
      <c r="D17" s="82">
        <f t="shared" si="3"/>
        <v>0</v>
      </c>
      <c r="E17" s="97"/>
      <c r="F17" s="82">
        <f t="shared" si="1"/>
        <v>0</v>
      </c>
      <c r="G17" s="83">
        <f t="shared" si="2"/>
        <v>1</v>
      </c>
      <c r="H17" s="84">
        <f>VLOOKUP(A17,'Transporte - FU'!$A$3:$C$162,3,0)</f>
        <v>1</v>
      </c>
      <c r="I17" s="83">
        <f>VLOOKUP(A17,'Transporte - FU'!$A$3:$C$160,2,0)</f>
        <v>323180</v>
      </c>
      <c r="J17" s="85">
        <f>VLOOKUP(I17,CHP!$A$13:$D$210,3,0)</f>
        <v>401.5</v>
      </c>
      <c r="K17" s="83" t="s">
        <v>238</v>
      </c>
      <c r="L17" s="159"/>
      <c r="M17" s="86">
        <f t="shared" si="5"/>
        <v>0</v>
      </c>
    </row>
    <row r="18" spans="1:13" x14ac:dyDescent="0.2">
      <c r="A18" s="194">
        <v>333180</v>
      </c>
      <c r="B18" s="69" t="str">
        <f>VLOOKUP(A18,CHP!$A$12:D$206,2,0)</f>
        <v>Cam. bascul. 1635/45 12m3 severa</v>
      </c>
      <c r="C18" s="82">
        <f t="shared" si="0"/>
        <v>315.33</v>
      </c>
      <c r="D18" s="82">
        <f t="shared" si="3"/>
        <v>0</v>
      </c>
      <c r="E18" s="94"/>
      <c r="F18" s="82">
        <f t="shared" si="1"/>
        <v>0</v>
      </c>
      <c r="G18" s="83">
        <f t="shared" si="2"/>
        <v>1</v>
      </c>
      <c r="H18" s="84">
        <f>VLOOKUP(A18,'Transporte - FU'!$A$3:$C$162,3,0)</f>
        <v>1</v>
      </c>
      <c r="I18" s="83">
        <f>VLOOKUP(A18,'Transporte - FU'!$A$3:$C$160,2,0)</f>
        <v>333180</v>
      </c>
      <c r="J18" s="85">
        <f>VLOOKUP(I18,CHP!$A$13:$D$210,3,0)</f>
        <v>434.84</v>
      </c>
      <c r="K18" s="83" t="s">
        <v>238</v>
      </c>
      <c r="L18" s="159"/>
      <c r="M18" s="86">
        <f t="shared" si="5"/>
        <v>0</v>
      </c>
    </row>
    <row r="19" spans="1:13" x14ac:dyDescent="0.2">
      <c r="A19" s="194">
        <v>313140</v>
      </c>
      <c r="B19" s="69" t="str">
        <f>VLOOKUP(A19,CHP!$A$12:D$206,2,0)</f>
        <v>Cam. bascul. 2426/48  6m3 leve</v>
      </c>
      <c r="C19" s="82">
        <f t="shared" si="0"/>
        <v>315.33</v>
      </c>
      <c r="D19" s="82">
        <f t="shared" si="3"/>
        <v>0</v>
      </c>
      <c r="E19" s="97"/>
      <c r="F19" s="82">
        <f t="shared" si="1"/>
        <v>0</v>
      </c>
      <c r="G19" s="83">
        <f t="shared" si="2"/>
        <v>1</v>
      </c>
      <c r="H19" s="84">
        <f>VLOOKUP(A19,'Transporte - FU'!$A$3:$C$162,3,0)</f>
        <v>1</v>
      </c>
      <c r="I19" s="83">
        <f>VLOOKUP(A19,'Transporte - FU'!$A$3:$C$160,2,0)</f>
        <v>313140</v>
      </c>
      <c r="J19" s="85">
        <f>VLOOKUP(I19,CHP!$A$13:$D$210,3,0)</f>
        <v>294.79000000000002</v>
      </c>
      <c r="K19" s="83" t="s">
        <v>238</v>
      </c>
      <c r="L19" s="159"/>
      <c r="M19" s="86">
        <f t="shared" si="5"/>
        <v>0</v>
      </c>
    </row>
    <row r="20" spans="1:13" x14ac:dyDescent="0.2">
      <c r="A20" s="194">
        <v>323140</v>
      </c>
      <c r="B20" s="69" t="str">
        <f>VLOOKUP(A20,CHP!$A$12:D$206,2,0)</f>
        <v>Cam. bascul. 2426/48  6m3 média</v>
      </c>
      <c r="C20" s="82">
        <f t="shared" si="0"/>
        <v>315.33</v>
      </c>
      <c r="D20" s="82">
        <f t="shared" si="3"/>
        <v>0</v>
      </c>
      <c r="E20" s="98"/>
      <c r="F20" s="82">
        <f t="shared" si="1"/>
        <v>0</v>
      </c>
      <c r="G20" s="83">
        <f t="shared" si="2"/>
        <v>1</v>
      </c>
      <c r="H20" s="84">
        <f>VLOOKUP(A20,'Transporte - FU'!$A$3:$C$162,3,0)</f>
        <v>1</v>
      </c>
      <c r="I20" s="83">
        <f>VLOOKUP(A20,'Transporte - FU'!$A$3:$C$160,2,0)</f>
        <v>323140</v>
      </c>
      <c r="J20" s="85">
        <f>VLOOKUP(I20,CHP!$A$13:$D$210,3,0)</f>
        <v>315.76</v>
      </c>
      <c r="K20" s="83" t="s">
        <v>238</v>
      </c>
      <c r="L20" s="159"/>
      <c r="M20" s="86">
        <f t="shared" si="5"/>
        <v>0</v>
      </c>
    </row>
    <row r="21" spans="1:13" x14ac:dyDescent="0.2">
      <c r="A21" s="194">
        <v>333140</v>
      </c>
      <c r="B21" s="69" t="str">
        <f>VLOOKUP(A21,CHP!$A$12:D$206,2,0)</f>
        <v>Cam. bascul. 2426/48  6m3 severa</v>
      </c>
      <c r="C21" s="82">
        <f t="shared" si="0"/>
        <v>315.33</v>
      </c>
      <c r="D21" s="82">
        <f t="shared" si="3"/>
        <v>0</v>
      </c>
      <c r="E21" s="96"/>
      <c r="F21" s="82">
        <f t="shared" si="1"/>
        <v>0</v>
      </c>
      <c r="G21" s="83">
        <f t="shared" si="2"/>
        <v>1</v>
      </c>
      <c r="H21" s="84">
        <f>VLOOKUP(A21,'Transporte - FU'!$A$3:$C$162,3,0)</f>
        <v>1</v>
      </c>
      <c r="I21" s="83">
        <f>VLOOKUP(A21,'Transporte - FU'!$A$3:$C$160,2,0)</f>
        <v>333140</v>
      </c>
      <c r="J21" s="85">
        <f>VLOOKUP(I21,CHP!$A$13:$D$210,3,0)</f>
        <v>342.74</v>
      </c>
      <c r="K21" s="83" t="s">
        <v>238</v>
      </c>
      <c r="L21" s="159"/>
      <c r="M21" s="86">
        <f t="shared" si="5"/>
        <v>0</v>
      </c>
    </row>
    <row r="22" spans="1:13" x14ac:dyDescent="0.2">
      <c r="A22" s="194">
        <v>321800</v>
      </c>
      <c r="B22" s="69" t="str">
        <f>VLOOKUP(A22,CHP!$A$12:D$206,2,0)</f>
        <v>Cam. bascul. 2426/48  8m3 média</v>
      </c>
      <c r="C22" s="82">
        <f t="shared" si="0"/>
        <v>315.33</v>
      </c>
      <c r="D22" s="82">
        <f t="shared" si="3"/>
        <v>0</v>
      </c>
      <c r="E22" s="98"/>
      <c r="F22" s="82">
        <f t="shared" si="1"/>
        <v>0</v>
      </c>
      <c r="G22" s="83">
        <f t="shared" si="2"/>
        <v>1</v>
      </c>
      <c r="H22" s="84">
        <f>VLOOKUP(A22,'Transporte - FU'!$A$3:$C$162,3,0)</f>
        <v>1</v>
      </c>
      <c r="I22" s="83">
        <f>VLOOKUP(A22,'Transporte - FU'!$A$3:$C$160,2,0)</f>
        <v>321800</v>
      </c>
      <c r="J22" s="85">
        <f>VLOOKUP(I22,CHP!$A$13:$D$210,3,0)</f>
        <v>317.83999999999997</v>
      </c>
      <c r="K22" s="83" t="s">
        <v>238</v>
      </c>
      <c r="L22" s="159"/>
      <c r="M22" s="86">
        <f t="shared" si="5"/>
        <v>0</v>
      </c>
    </row>
    <row r="23" spans="1:13" x14ac:dyDescent="0.2">
      <c r="A23" s="194">
        <v>321810</v>
      </c>
      <c r="B23" s="69" t="str">
        <f>VLOOKUP(A23,CHP!$A$12:D$206,2,0)</f>
        <v>Cam. bascul. 2426/48  9m3 média</v>
      </c>
      <c r="C23" s="82">
        <f t="shared" si="0"/>
        <v>315.33</v>
      </c>
      <c r="D23" s="82">
        <f t="shared" si="3"/>
        <v>0</v>
      </c>
      <c r="E23" s="94"/>
      <c r="F23" s="82">
        <f t="shared" si="1"/>
        <v>0</v>
      </c>
      <c r="G23" s="83">
        <f t="shared" si="2"/>
        <v>1</v>
      </c>
      <c r="H23" s="84">
        <f>VLOOKUP(A23,'Transporte - FU'!$A$3:$C$162,3,0)</f>
        <v>1</v>
      </c>
      <c r="I23" s="83">
        <f>VLOOKUP(A23,'Transporte - FU'!$A$3:$C$160,2,0)</f>
        <v>321810</v>
      </c>
      <c r="J23" s="85">
        <f>VLOOKUP(I23,CHP!$A$13:$D$210,3,0)</f>
        <v>318.12</v>
      </c>
      <c r="K23" s="83" t="s">
        <v>238</v>
      </c>
      <c r="L23" s="159"/>
      <c r="M23" s="86">
        <f t="shared" si="5"/>
        <v>0</v>
      </c>
    </row>
    <row r="24" spans="1:13" x14ac:dyDescent="0.2">
      <c r="A24" s="194">
        <v>321820</v>
      </c>
      <c r="B24" s="69" t="str">
        <f>VLOOKUP(A24,CHP!$A$12:D$206,2,0)</f>
        <v>Cam. bascul. 2426/48 10m3 média</v>
      </c>
      <c r="C24" s="82">
        <f t="shared" si="0"/>
        <v>315.33</v>
      </c>
      <c r="D24" s="82">
        <f t="shared" si="3"/>
        <v>0</v>
      </c>
      <c r="E24" s="97"/>
      <c r="F24" s="82">
        <f t="shared" si="1"/>
        <v>0</v>
      </c>
      <c r="G24" s="83">
        <f t="shared" si="2"/>
        <v>1</v>
      </c>
      <c r="H24" s="84">
        <f>VLOOKUP(A24,'Transporte - FU'!$A$3:$C$162,3,0)</f>
        <v>1</v>
      </c>
      <c r="I24" s="83">
        <f>VLOOKUP(A24,'Transporte - FU'!$A$3:$C$160,2,0)</f>
        <v>321820</v>
      </c>
      <c r="J24" s="85">
        <f>VLOOKUP(I24,CHP!$A$13:$D$210,3,0)</f>
        <v>318.48</v>
      </c>
      <c r="K24" s="83" t="s">
        <v>238</v>
      </c>
      <c r="L24" s="159"/>
      <c r="M24" s="86">
        <f t="shared" si="5"/>
        <v>0</v>
      </c>
    </row>
    <row r="25" spans="1:13" x14ac:dyDescent="0.2">
      <c r="A25" s="194">
        <v>322140</v>
      </c>
      <c r="B25" s="69" t="str">
        <f>VLOOKUP(A25,CHP!$A$12:D$206,2,0)</f>
        <v>Cam. bascul. 2730/36  5m3 média</v>
      </c>
      <c r="C25" s="82">
        <f t="shared" si="0"/>
        <v>315.33</v>
      </c>
      <c r="D25" s="82">
        <f t="shared" si="3"/>
        <v>0</v>
      </c>
      <c r="E25" s="95"/>
      <c r="F25" s="82">
        <f t="shared" si="1"/>
        <v>0</v>
      </c>
      <c r="G25" s="83">
        <f t="shared" si="2"/>
        <v>1</v>
      </c>
      <c r="H25" s="84">
        <f>VLOOKUP(A25,'Transporte - FU'!$A$3:$C$162,3,0)</f>
        <v>1</v>
      </c>
      <c r="I25" s="83">
        <f>VLOOKUP(A25,'Transporte - FU'!$A$3:$C$160,2,0)</f>
        <v>322140</v>
      </c>
      <c r="J25" s="85">
        <f>VLOOKUP(I25,CHP!$A$13:$D$210,3,0)</f>
        <v>343</v>
      </c>
      <c r="K25" s="83" t="s">
        <v>238</v>
      </c>
      <c r="L25" s="159"/>
      <c r="M25" s="86">
        <f t="shared" si="5"/>
        <v>0</v>
      </c>
    </row>
    <row r="26" spans="1:13" x14ac:dyDescent="0.2">
      <c r="A26" s="194">
        <v>336090</v>
      </c>
      <c r="B26" s="69" t="str">
        <f>VLOOKUP(A26,CHP!$A$12:D$206,2,0)</f>
        <v>Cam. caçamba minério 10m3 severa</v>
      </c>
      <c r="C26" s="82">
        <f t="shared" si="0"/>
        <v>315.33</v>
      </c>
      <c r="D26" s="82">
        <f t="shared" si="3"/>
        <v>0</v>
      </c>
      <c r="E26" s="94"/>
      <c r="F26" s="82">
        <f t="shared" si="1"/>
        <v>0</v>
      </c>
      <c r="G26" s="83">
        <f t="shared" si="2"/>
        <v>1</v>
      </c>
      <c r="H26" s="84">
        <f>VLOOKUP(A26,'Transporte - FU'!$A$3:$C$162,3,0)</f>
        <v>1</v>
      </c>
      <c r="I26" s="83">
        <f>VLOOKUP(A26,'Transporte - FU'!$A$3:$C$160,2,0)</f>
        <v>336090</v>
      </c>
      <c r="J26" s="85">
        <f>VLOOKUP(I26,CHP!$A$13:$D$210,3,0)</f>
        <v>354.73</v>
      </c>
      <c r="K26" s="83" t="s">
        <v>238</v>
      </c>
      <c r="L26" s="159"/>
      <c r="M26" s="86">
        <f t="shared" ref="M26:M40" si="6">IFERROR(((C26*G26*H26)/$M$6+(D26*G26*H26)/$M$7)*J26*F26,0)+(F26*L26)</f>
        <v>0</v>
      </c>
    </row>
    <row r="27" spans="1:13" x14ac:dyDescent="0.2">
      <c r="A27" s="194">
        <v>343800</v>
      </c>
      <c r="B27" s="69" t="str">
        <f>VLOOKUP(A27,CHP!$A$12:D$206,2,0)</f>
        <v>Cam. chassi VM-390 p/ microrevestimento</v>
      </c>
      <c r="C27" s="82">
        <f t="shared" si="0"/>
        <v>315.33</v>
      </c>
      <c r="D27" s="82">
        <f t="shared" si="3"/>
        <v>0</v>
      </c>
      <c r="E27" s="94"/>
      <c r="F27" s="82">
        <f t="shared" ref="F27" si="7">ROUNDUP(E27/($M$9*$M$8),0)</f>
        <v>0</v>
      </c>
      <c r="G27" s="83">
        <f t="shared" ref="G27" si="8">IF(A27=I27,1,2)</f>
        <v>1</v>
      </c>
      <c r="H27" s="84">
        <f>VLOOKUP(A27,'Transporte - FU'!$A$3:$C$162,3,0)</f>
        <v>1</v>
      </c>
      <c r="I27" s="83">
        <f>VLOOKUP(A27,'Transporte - FU'!$A$3:$C$160,2,0)</f>
        <v>343800</v>
      </c>
      <c r="J27" s="85">
        <f>VLOOKUP(I27,CHP!$A$13:$D$210,3,0)</f>
        <v>364.86</v>
      </c>
      <c r="K27" s="83" t="s">
        <v>238</v>
      </c>
      <c r="L27" s="159"/>
      <c r="M27" s="86">
        <f t="shared" si="6"/>
        <v>0</v>
      </c>
    </row>
    <row r="28" spans="1:13" x14ac:dyDescent="0.2">
      <c r="A28" s="194">
        <v>346050</v>
      </c>
      <c r="B28" s="69" t="str">
        <f>VLOOKUP(A28,CHP!$A$12:D$206,2,0)</f>
        <v>Cam. chassi 1419</v>
      </c>
      <c r="C28" s="82">
        <f t="shared" si="0"/>
        <v>315.33</v>
      </c>
      <c r="D28" s="82">
        <f t="shared" si="3"/>
        <v>0</v>
      </c>
      <c r="E28" s="94"/>
      <c r="F28" s="82">
        <f t="shared" ref="F28:F40" si="9">ROUNDUP(E28/($M$9*$M$8),0)</f>
        <v>0</v>
      </c>
      <c r="G28" s="83">
        <f t="shared" ref="G28:G40" si="10">IF(A28=I28,1,2)</f>
        <v>1</v>
      </c>
      <c r="H28" s="84">
        <f>VLOOKUP(A28,'Transporte - FU'!$A$3:$C$162,3,0)</f>
        <v>1</v>
      </c>
      <c r="I28" s="83">
        <f>VLOOKUP(A28,'Transporte - FU'!$A$3:$C$160,2,0)</f>
        <v>346050</v>
      </c>
      <c r="J28" s="85">
        <f>VLOOKUP(I28,CHP!$A$13:$D$210,3,0)</f>
        <v>236.45</v>
      </c>
      <c r="K28" s="83" t="s">
        <v>238</v>
      </c>
      <c r="L28" s="159"/>
      <c r="M28" s="86">
        <f t="shared" si="6"/>
        <v>0</v>
      </c>
    </row>
    <row r="29" spans="1:13" x14ac:dyDescent="0.2">
      <c r="A29" s="194">
        <v>342300</v>
      </c>
      <c r="B29" s="69" t="str">
        <f>VLOOKUP(A29,CHP!$A$12:D$206,2,0)</f>
        <v>Cam. chassi 18.210</v>
      </c>
      <c r="C29" s="82">
        <f t="shared" si="0"/>
        <v>315.33</v>
      </c>
      <c r="D29" s="82">
        <f t="shared" si="3"/>
        <v>0</v>
      </c>
      <c r="E29" s="94"/>
      <c r="F29" s="82">
        <f t="shared" si="9"/>
        <v>0</v>
      </c>
      <c r="G29" s="83">
        <f t="shared" si="10"/>
        <v>1</v>
      </c>
      <c r="H29" s="84">
        <f>VLOOKUP(A29,'Transporte - FU'!$A$3:$C$162,3,0)</f>
        <v>1</v>
      </c>
      <c r="I29" s="83">
        <f>VLOOKUP(A29,'Transporte - FU'!$A$3:$C$160,2,0)</f>
        <v>342300</v>
      </c>
      <c r="J29" s="85">
        <f>VLOOKUP(I29,CHP!$A$13:$D$210,3,0)</f>
        <v>232.5</v>
      </c>
      <c r="K29" s="83" t="s">
        <v>238</v>
      </c>
      <c r="L29" s="159"/>
      <c r="M29" s="86">
        <f t="shared" si="6"/>
        <v>0</v>
      </c>
    </row>
    <row r="30" spans="1:13" x14ac:dyDescent="0.2">
      <c r="A30" s="194">
        <v>346010</v>
      </c>
      <c r="B30" s="69" t="str">
        <f>VLOOKUP(A30,CHP!$A$12:D$206,2,0)</f>
        <v>Cam. chassi 1726 p/ carroceria</v>
      </c>
      <c r="C30" s="82">
        <f t="shared" si="0"/>
        <v>315.33</v>
      </c>
      <c r="D30" s="82">
        <f t="shared" si="3"/>
        <v>0</v>
      </c>
      <c r="E30" s="94"/>
      <c r="F30" s="82">
        <f t="shared" si="9"/>
        <v>0</v>
      </c>
      <c r="G30" s="83">
        <f t="shared" si="10"/>
        <v>1</v>
      </c>
      <c r="H30" s="84">
        <f>VLOOKUP(A30,'Transporte - FU'!$A$3:$C$162,3,0)</f>
        <v>1</v>
      </c>
      <c r="I30" s="83">
        <f>VLOOKUP(A30,'Transporte - FU'!$A$3:$C$160,2,0)</f>
        <v>346010</v>
      </c>
      <c r="J30" s="85">
        <f>VLOOKUP(I30,CHP!$A$13:$D$210,3,0)</f>
        <v>277.68</v>
      </c>
      <c r="K30" s="83" t="s">
        <v>238</v>
      </c>
      <c r="L30" s="159"/>
      <c r="M30" s="86">
        <f t="shared" si="6"/>
        <v>0</v>
      </c>
    </row>
    <row r="31" spans="1:13" x14ac:dyDescent="0.2">
      <c r="A31" s="194">
        <v>341800</v>
      </c>
      <c r="B31" s="69" t="str">
        <f>VLOOKUP(A31,CHP!$A$12:D$206,2,0)</f>
        <v>Cam. chassi 1726 p/ lama asfáltica</v>
      </c>
      <c r="C31" s="82">
        <f t="shared" si="0"/>
        <v>315.33</v>
      </c>
      <c r="D31" s="82">
        <f t="shared" si="3"/>
        <v>0</v>
      </c>
      <c r="E31" s="94"/>
      <c r="F31" s="82">
        <f t="shared" si="9"/>
        <v>0</v>
      </c>
      <c r="G31" s="83">
        <f t="shared" si="10"/>
        <v>1</v>
      </c>
      <c r="H31" s="84">
        <f>VLOOKUP(A31,'Transporte - FU'!$A$3:$C$162,3,0)</f>
        <v>1</v>
      </c>
      <c r="I31" s="83">
        <f>VLOOKUP(A31,'Transporte - FU'!$A$3:$C$160,2,0)</f>
        <v>341800</v>
      </c>
      <c r="J31" s="85">
        <f>VLOOKUP(I31,CHP!$A$13:$D$210,3,0)</f>
        <v>280.8</v>
      </c>
      <c r="K31" s="83" t="s">
        <v>238</v>
      </c>
      <c r="L31" s="159"/>
      <c r="M31" s="86">
        <f t="shared" si="6"/>
        <v>0</v>
      </c>
    </row>
    <row r="32" spans="1:13" x14ac:dyDescent="0.25">
      <c r="A32" s="194">
        <v>326280</v>
      </c>
      <c r="B32" s="141" t="str">
        <f>VLOOKUP(A32,CHP!$A$12:D$206,2,0)</f>
        <v xml:space="preserve">Caminhão betoneira 8 m³  </v>
      </c>
      <c r="C32" s="82">
        <f t="shared" si="0"/>
        <v>315.33</v>
      </c>
      <c r="D32" s="82">
        <f t="shared" si="3"/>
        <v>0</v>
      </c>
      <c r="E32" s="94"/>
      <c r="F32" s="82">
        <f t="shared" si="9"/>
        <v>0</v>
      </c>
      <c r="G32" s="83">
        <f>IF(A32=I32,1,2)</f>
        <v>1</v>
      </c>
      <c r="H32" s="84">
        <f>VLOOKUP(A32,'Transporte - FU'!$A$3:$C$162,3,0)</f>
        <v>1</v>
      </c>
      <c r="I32" s="83">
        <f>VLOOKUP(A32,'Transporte - FU'!$A$3:$C$160,2,0)</f>
        <v>326280</v>
      </c>
      <c r="J32" s="85">
        <f>VLOOKUP(I32,CHP!$A$13:$D$210,3,0)</f>
        <v>332.86</v>
      </c>
      <c r="K32" s="83" t="s">
        <v>238</v>
      </c>
      <c r="L32" s="159"/>
      <c r="M32" s="86">
        <f t="shared" si="6"/>
        <v>0</v>
      </c>
    </row>
    <row r="33" spans="1:13" x14ac:dyDescent="0.2">
      <c r="A33" s="194">
        <v>346020</v>
      </c>
      <c r="B33" s="69" t="str">
        <f>VLOOKUP(A33,CHP!$A$12:D$206,2,0)</f>
        <v>Caminhão c/ guindauto</v>
      </c>
      <c r="C33" s="82">
        <f t="shared" si="0"/>
        <v>315.33</v>
      </c>
      <c r="D33" s="82">
        <f t="shared" si="3"/>
        <v>0</v>
      </c>
      <c r="E33" s="94"/>
      <c r="F33" s="82">
        <f t="shared" si="9"/>
        <v>0</v>
      </c>
      <c r="G33" s="83">
        <f t="shared" si="10"/>
        <v>1</v>
      </c>
      <c r="H33" s="84">
        <f>VLOOKUP(A33,'Transporte - FU'!$A$3:$C$162,3,0)</f>
        <v>1</v>
      </c>
      <c r="I33" s="83">
        <f>VLOOKUP(A33,'Transporte - FU'!$A$3:$C$160,2,0)</f>
        <v>346020</v>
      </c>
      <c r="J33" s="85">
        <f>VLOOKUP(I33,CHP!$A$13:$D$210,3,0)</f>
        <v>272.56</v>
      </c>
      <c r="K33" s="83" t="s">
        <v>238</v>
      </c>
      <c r="L33" s="159"/>
      <c r="M33" s="86">
        <f t="shared" si="6"/>
        <v>0</v>
      </c>
    </row>
    <row r="34" spans="1:13" x14ac:dyDescent="0.2">
      <c r="A34" s="194">
        <v>346090</v>
      </c>
      <c r="B34" s="69" t="str">
        <f>VLOOKUP(A34,CHP!$A$12:D$206,2,0)</f>
        <v>Caminhão carroceria cabine dupla</v>
      </c>
      <c r="C34" s="82">
        <f t="shared" si="0"/>
        <v>315.33</v>
      </c>
      <c r="D34" s="82">
        <f t="shared" si="3"/>
        <v>0</v>
      </c>
      <c r="E34" s="94"/>
      <c r="F34" s="82">
        <f t="shared" ref="F34" si="11">ROUNDUP(E34/($M$9*$M$8),0)</f>
        <v>0</v>
      </c>
      <c r="G34" s="83">
        <f t="shared" ref="G34" si="12">IF(A34=I34,1,2)</f>
        <v>1</v>
      </c>
      <c r="H34" s="84">
        <f>VLOOKUP(A34,'Transporte - FU'!$A$3:$C$162,3,0)</f>
        <v>1</v>
      </c>
      <c r="I34" s="83">
        <f>VLOOKUP(A34,'Transporte - FU'!$A$3:$C$160,2,0)</f>
        <v>346090</v>
      </c>
      <c r="J34" s="85">
        <f>VLOOKUP(I34,CHP!$A$13:$D$210,3,0)</f>
        <v>226.24</v>
      </c>
      <c r="K34" s="83" t="s">
        <v>238</v>
      </c>
      <c r="L34" s="159"/>
      <c r="M34" s="86">
        <f t="shared" ref="M34" si="13">IFERROR(((C34*G34*H34)/$M$6+(D34*G34*H34)/$M$7)*J34*F34,0)+(F34*L34)</f>
        <v>0</v>
      </c>
    </row>
    <row r="35" spans="1:13" x14ac:dyDescent="0.2">
      <c r="A35" s="194">
        <v>346000</v>
      </c>
      <c r="B35" s="69" t="str">
        <f>VLOOKUP(A35,CHP!$A$12:D$206,2,0)</f>
        <v>Caminhão carroceria 1419 14 t</v>
      </c>
      <c r="C35" s="82">
        <f t="shared" si="0"/>
        <v>315.33</v>
      </c>
      <c r="D35" s="82">
        <f t="shared" si="3"/>
        <v>0</v>
      </c>
      <c r="E35" s="94"/>
      <c r="F35" s="82">
        <f t="shared" si="9"/>
        <v>0</v>
      </c>
      <c r="G35" s="83">
        <f t="shared" si="10"/>
        <v>1</v>
      </c>
      <c r="H35" s="84">
        <f>VLOOKUP(A35,'Transporte - FU'!$A$3:$C$162,3,0)</f>
        <v>1</v>
      </c>
      <c r="I35" s="83">
        <f>VLOOKUP(A35,'Transporte - FU'!$A$3:$C$160,2,0)</f>
        <v>346000</v>
      </c>
      <c r="J35" s="85">
        <f>VLOOKUP(I35,CHP!$A$13:$D$210,3,0)</f>
        <v>240.08</v>
      </c>
      <c r="K35" s="83" t="s">
        <v>238</v>
      </c>
      <c r="L35" s="159"/>
      <c r="M35" s="86">
        <f t="shared" si="6"/>
        <v>0</v>
      </c>
    </row>
    <row r="36" spans="1:13" x14ac:dyDescent="0.2">
      <c r="A36" s="194">
        <v>346080</v>
      </c>
      <c r="B36" s="69" t="str">
        <f>VLOOKUP(A36,CHP!$A$12:D$206,2,0)</f>
        <v>Caminhão carroceria 815/37 6 t</v>
      </c>
      <c r="C36" s="82">
        <f t="shared" si="0"/>
        <v>315.33</v>
      </c>
      <c r="D36" s="82">
        <f t="shared" si="3"/>
        <v>0</v>
      </c>
      <c r="E36" s="94"/>
      <c r="F36" s="82">
        <f t="shared" si="9"/>
        <v>0</v>
      </c>
      <c r="G36" s="83">
        <f t="shared" si="10"/>
        <v>1</v>
      </c>
      <c r="H36" s="84">
        <f>VLOOKUP(A36,'Transporte - FU'!$A$3:$C$162,3,0)</f>
        <v>1</v>
      </c>
      <c r="I36" s="83">
        <f>VLOOKUP(A36,'Transporte - FU'!$A$3:$C$160,2,0)</f>
        <v>346080</v>
      </c>
      <c r="J36" s="85">
        <f>VLOOKUP(I36,CHP!$A$13:$D$210,3,0)</f>
        <v>187.33</v>
      </c>
      <c r="K36" s="83" t="s">
        <v>238</v>
      </c>
      <c r="L36" s="159"/>
      <c r="M36" s="86">
        <f t="shared" si="6"/>
        <v>0</v>
      </c>
    </row>
    <row r="37" spans="1:13" x14ac:dyDescent="0.2">
      <c r="A37" s="194">
        <v>346220</v>
      </c>
      <c r="B37" s="69" t="str">
        <f>VLOOKUP(A37,CHP!$A$12:D$206,2,0)</f>
        <v xml:space="preserve">Caminhão com guindaste com cesto </v>
      </c>
      <c r="C37" s="82">
        <f t="shared" si="0"/>
        <v>315.33</v>
      </c>
      <c r="D37" s="82">
        <f t="shared" si="3"/>
        <v>0</v>
      </c>
      <c r="E37" s="94"/>
      <c r="F37" s="82">
        <f t="shared" si="9"/>
        <v>0</v>
      </c>
      <c r="G37" s="83">
        <f t="shared" si="10"/>
        <v>1</v>
      </c>
      <c r="H37" s="84">
        <f>VLOOKUP(A37,'Transporte - FU'!$A$3:$C$162,3,0)</f>
        <v>1</v>
      </c>
      <c r="I37" s="83">
        <f>VLOOKUP(A37,'Transporte - FU'!$A$3:$C$160,2,0)</f>
        <v>346220</v>
      </c>
      <c r="J37" s="85">
        <f>VLOOKUP(I37,CHP!$A$13:$D$210,3,0)</f>
        <v>331.94</v>
      </c>
      <c r="K37" s="83" t="s">
        <v>238</v>
      </c>
      <c r="L37" s="159"/>
      <c r="M37" s="86">
        <f t="shared" si="6"/>
        <v>0</v>
      </c>
    </row>
    <row r="38" spans="1:13" x14ac:dyDescent="0.2">
      <c r="A38" s="194">
        <v>346030</v>
      </c>
      <c r="B38" s="69" t="str">
        <f>VLOOKUP(A38,CHP!$A$12:D$206,2,0)</f>
        <v>Caminhão comboio abastecedor</v>
      </c>
      <c r="C38" s="82">
        <f t="shared" si="0"/>
        <v>315.33</v>
      </c>
      <c r="D38" s="82">
        <f t="shared" si="3"/>
        <v>0</v>
      </c>
      <c r="E38" s="94"/>
      <c r="F38" s="82">
        <f t="shared" si="9"/>
        <v>0</v>
      </c>
      <c r="G38" s="83">
        <f t="shared" si="10"/>
        <v>1</v>
      </c>
      <c r="H38" s="84">
        <f>VLOOKUP(A38,'Transporte - FU'!$A$3:$C$162,3,0)</f>
        <v>1</v>
      </c>
      <c r="I38" s="83">
        <f>VLOOKUP(A38,'Transporte - FU'!$A$3:$C$160,2,0)</f>
        <v>346030</v>
      </c>
      <c r="J38" s="85">
        <f>VLOOKUP(I38,CHP!$A$13:$D$210,3,0)</f>
        <v>250.14</v>
      </c>
      <c r="K38" s="83" t="s">
        <v>238</v>
      </c>
      <c r="L38" s="159"/>
      <c r="M38" s="86">
        <f t="shared" si="6"/>
        <v>0</v>
      </c>
    </row>
    <row r="39" spans="1:13" x14ac:dyDescent="0.2">
      <c r="A39" s="194">
        <v>346060</v>
      </c>
      <c r="B39" s="69" t="str">
        <f>VLOOKUP(A39,CHP!$A$12:D$206,2,0)</f>
        <v>Caminhão irrigador 6000 l</v>
      </c>
      <c r="C39" s="82">
        <f t="shared" si="0"/>
        <v>315.33</v>
      </c>
      <c r="D39" s="82">
        <f t="shared" si="3"/>
        <v>0</v>
      </c>
      <c r="E39" s="94"/>
      <c r="F39" s="82">
        <f t="shared" si="9"/>
        <v>0</v>
      </c>
      <c r="G39" s="83">
        <f t="shared" si="10"/>
        <v>1</v>
      </c>
      <c r="H39" s="84">
        <f>VLOOKUP(A39,'Transporte - FU'!$A$3:$C$162,3,0)</f>
        <v>1</v>
      </c>
      <c r="I39" s="83">
        <f>VLOOKUP(A39,'Transporte - FU'!$A$3:$C$160,2,0)</f>
        <v>346060</v>
      </c>
      <c r="J39" s="85">
        <f>VLOOKUP(I39,CHP!$A$13:$D$210,3,0)</f>
        <v>249.88</v>
      </c>
      <c r="K39" s="83" t="s">
        <v>238</v>
      </c>
      <c r="L39" s="159"/>
      <c r="M39" s="86">
        <f t="shared" si="6"/>
        <v>0</v>
      </c>
    </row>
    <row r="40" spans="1:13" x14ac:dyDescent="0.2">
      <c r="A40" s="194">
        <v>346070</v>
      </c>
      <c r="B40" s="69" t="str">
        <f>VLOOKUP(A40,CHP!$A$12:D$206,2,0)</f>
        <v>Caminhão pipa 6000 l</v>
      </c>
      <c r="C40" s="82">
        <f t="shared" si="0"/>
        <v>315.33</v>
      </c>
      <c r="D40" s="82">
        <f t="shared" si="3"/>
        <v>0</v>
      </c>
      <c r="E40" s="94"/>
      <c r="F40" s="82">
        <f t="shared" si="9"/>
        <v>0</v>
      </c>
      <c r="G40" s="83">
        <f t="shared" si="10"/>
        <v>1</v>
      </c>
      <c r="H40" s="84">
        <f>VLOOKUP(A40,'Transporte - FU'!$A$3:$C$162,3,0)</f>
        <v>1</v>
      </c>
      <c r="I40" s="83">
        <f>VLOOKUP(A40,'Transporte - FU'!$A$3:$C$160,2,0)</f>
        <v>346070</v>
      </c>
      <c r="J40" s="85">
        <f>VLOOKUP(I40,CHP!$A$13:$D$210,3,0)</f>
        <v>244.76</v>
      </c>
      <c r="K40" s="83" t="s">
        <v>238</v>
      </c>
      <c r="L40" s="159"/>
      <c r="M40" s="86">
        <f t="shared" si="6"/>
        <v>0</v>
      </c>
    </row>
    <row r="41" spans="1:13" x14ac:dyDescent="0.2">
      <c r="A41" s="194">
        <v>300110</v>
      </c>
      <c r="B41" s="69" t="str">
        <f>VLOOKUP(A41,CHP!$A$12:D$206,2,0)</f>
        <v>Caminhão transp. material asfáltico</v>
      </c>
      <c r="C41" s="82">
        <f t="shared" si="0"/>
        <v>315.33</v>
      </c>
      <c r="D41" s="82">
        <f t="shared" si="3"/>
        <v>0</v>
      </c>
      <c r="E41" s="94"/>
      <c r="F41" s="82">
        <f t="shared" ref="F41:F45" si="14">ROUNDUP(E41/($M$9*$M$8),0)</f>
        <v>0</v>
      </c>
      <c r="G41" s="83">
        <f t="shared" ref="G41:G45" si="15">IF(A41=I41,1,2)</f>
        <v>1</v>
      </c>
      <c r="H41" s="84">
        <f>VLOOKUP(A41,'Transporte - FU'!$A$3:$C$162,3,0)</f>
        <v>1</v>
      </c>
      <c r="I41" s="83">
        <f>VLOOKUP(A41,'Transporte - FU'!$A$3:$C$160,2,0)</f>
        <v>300110</v>
      </c>
      <c r="J41" s="85">
        <f>VLOOKUP(I41,CHP!$A$13:$D$210,3,0)</f>
        <v>531.6</v>
      </c>
      <c r="K41" s="83" t="s">
        <v>238</v>
      </c>
      <c r="L41" s="159"/>
      <c r="M41" s="86">
        <f t="shared" ref="M41:M45" si="16">IFERROR(((C41*G41*H41)/$M$6+(D41*G41*H41)/$M$7)*J41*F41,0)+(F41*L41)</f>
        <v>0</v>
      </c>
    </row>
    <row r="42" spans="1:13" x14ac:dyDescent="0.2">
      <c r="A42" s="194">
        <v>320550</v>
      </c>
      <c r="B42" s="69" t="str">
        <f>VLOOKUP(A42,CHP!$A$12:D$206,2,0)</f>
        <v>Carreg. frontal pneus L 60-H média</v>
      </c>
      <c r="C42" s="82">
        <f t="shared" si="0"/>
        <v>315.33</v>
      </c>
      <c r="D42" s="82">
        <f t="shared" si="3"/>
        <v>0</v>
      </c>
      <c r="E42" s="94"/>
      <c r="F42" s="82">
        <f t="shared" si="14"/>
        <v>0</v>
      </c>
      <c r="G42" s="83">
        <f t="shared" si="15"/>
        <v>2</v>
      </c>
      <c r="H42" s="84">
        <f>VLOOKUP(A42,'Transporte - FU'!$A$3:$C$162,3,0)</f>
        <v>0.5</v>
      </c>
      <c r="I42" s="83" t="str">
        <f>VLOOKUP(A42,'Transporte - FU'!$A$3:$C$160,2,0)</f>
        <v>EQ001</v>
      </c>
      <c r="J42" s="85">
        <f>VLOOKUP(I42,CHP!$A$13:$D$210,3,0)</f>
        <v>409.48</v>
      </c>
      <c r="K42" s="83" t="s">
        <v>238</v>
      </c>
      <c r="L42" s="159"/>
      <c r="M42" s="86">
        <f t="shared" si="16"/>
        <v>0</v>
      </c>
    </row>
    <row r="43" spans="1:13" x14ac:dyDescent="0.2">
      <c r="A43" s="194">
        <v>319300</v>
      </c>
      <c r="B43" s="69" t="str">
        <f>VLOOKUP(A43,CHP!$A$12:D$206,2,0)</f>
        <v>Carreg. frontal pneus 924-K leve</v>
      </c>
      <c r="C43" s="82">
        <f t="shared" si="0"/>
        <v>315.33</v>
      </c>
      <c r="D43" s="82">
        <f t="shared" si="3"/>
        <v>0</v>
      </c>
      <c r="E43" s="94"/>
      <c r="F43" s="82">
        <f t="shared" si="14"/>
        <v>0</v>
      </c>
      <c r="G43" s="83">
        <f t="shared" si="15"/>
        <v>2</v>
      </c>
      <c r="H43" s="84">
        <f>VLOOKUP(A43,'Transporte - FU'!$A$3:$C$162,3,0)</f>
        <v>0.5</v>
      </c>
      <c r="I43" s="83" t="str">
        <f>VLOOKUP(A43,'Transporte - FU'!$A$3:$C$160,2,0)</f>
        <v>EQ001</v>
      </c>
      <c r="J43" s="85">
        <f>VLOOKUP(I43,CHP!$A$13:$D$210,3,0)</f>
        <v>409.48</v>
      </c>
      <c r="K43" s="83" t="s">
        <v>238</v>
      </c>
      <c r="L43" s="159"/>
      <c r="M43" s="86">
        <f t="shared" si="16"/>
        <v>0</v>
      </c>
    </row>
    <row r="44" spans="1:13" x14ac:dyDescent="0.2">
      <c r="A44" s="194">
        <v>329300</v>
      </c>
      <c r="B44" s="69" t="str">
        <f>VLOOKUP(A44,CHP!$A$12:D$206,2,0)</f>
        <v>Carreg. frontal pneus 924-K média</v>
      </c>
      <c r="C44" s="82">
        <f t="shared" si="0"/>
        <v>315.33</v>
      </c>
      <c r="D44" s="82">
        <f t="shared" si="3"/>
        <v>0</v>
      </c>
      <c r="E44" s="94"/>
      <c r="F44" s="82">
        <f t="shared" si="14"/>
        <v>0</v>
      </c>
      <c r="G44" s="83">
        <f t="shared" si="15"/>
        <v>2</v>
      </c>
      <c r="H44" s="84">
        <f>VLOOKUP(A44,'Transporte - FU'!$A$3:$C$162,3,0)</f>
        <v>0.5</v>
      </c>
      <c r="I44" s="83" t="str">
        <f>VLOOKUP(A44,'Transporte - FU'!$A$3:$C$160,2,0)</f>
        <v>EQ001</v>
      </c>
      <c r="J44" s="85">
        <f>VLOOKUP(I44,CHP!$A$13:$D$210,3,0)</f>
        <v>409.48</v>
      </c>
      <c r="K44" s="83" t="s">
        <v>238</v>
      </c>
      <c r="L44" s="159"/>
      <c r="M44" s="86">
        <f t="shared" si="16"/>
        <v>0</v>
      </c>
    </row>
    <row r="45" spans="1:13" x14ac:dyDescent="0.2">
      <c r="A45" s="194">
        <v>339300</v>
      </c>
      <c r="B45" s="69" t="str">
        <f>VLOOKUP(A45,CHP!$A$12:D$206,2,0)</f>
        <v>Carreg. frontal pneus 924-K severa</v>
      </c>
      <c r="C45" s="82">
        <f t="shared" si="0"/>
        <v>315.33</v>
      </c>
      <c r="D45" s="82">
        <f t="shared" si="3"/>
        <v>0</v>
      </c>
      <c r="E45" s="94"/>
      <c r="F45" s="82">
        <f t="shared" si="14"/>
        <v>0</v>
      </c>
      <c r="G45" s="83">
        <f t="shared" si="15"/>
        <v>2</v>
      </c>
      <c r="H45" s="84">
        <f>VLOOKUP(A45,'Transporte - FU'!$A$3:$C$162,3,0)</f>
        <v>0.5</v>
      </c>
      <c r="I45" s="83" t="str">
        <f>VLOOKUP(A45,'Transporte - FU'!$A$3:$C$160,2,0)</f>
        <v>EQ001</v>
      </c>
      <c r="J45" s="85">
        <f>VLOOKUP(I45,CHP!$A$13:$D$210,3,0)</f>
        <v>409.48</v>
      </c>
      <c r="K45" s="83" t="s">
        <v>238</v>
      </c>
      <c r="L45" s="159"/>
      <c r="M45" s="86">
        <f t="shared" si="16"/>
        <v>0</v>
      </c>
    </row>
    <row r="46" spans="1:13" x14ac:dyDescent="0.2">
      <c r="A46" s="194">
        <v>319660</v>
      </c>
      <c r="B46" s="69" t="str">
        <f>VLOOKUP(A46,CHP!$A$12:D$206,2,0)</f>
        <v>Carreg. frontal pneus 950-L leve</v>
      </c>
      <c r="C46" s="82">
        <f t="shared" si="0"/>
        <v>315.33</v>
      </c>
      <c r="D46" s="82">
        <f t="shared" si="3"/>
        <v>0</v>
      </c>
      <c r="E46" s="99"/>
      <c r="F46" s="82">
        <f t="shared" si="1"/>
        <v>0</v>
      </c>
      <c r="G46" s="83">
        <f t="shared" si="2"/>
        <v>2</v>
      </c>
      <c r="H46" s="84">
        <f>VLOOKUP(A46,'Transporte - FU'!$A$3:$C$162,3,0)</f>
        <v>0.5</v>
      </c>
      <c r="I46" s="83" t="str">
        <f>VLOOKUP(A46,'Transporte - FU'!$A$3:$C$160,2,0)</f>
        <v>EQ001</v>
      </c>
      <c r="J46" s="85">
        <f>VLOOKUP(I46,CHP!$A$13:$D$210,3,0)</f>
        <v>409.48</v>
      </c>
      <c r="K46" s="83" t="s">
        <v>238</v>
      </c>
      <c r="L46" s="159"/>
      <c r="M46" s="86">
        <f>IFERROR(((C46*G46*H46)/$M$6+(D46*G46*H46)/$M$7)*J46*F46,0)+(F46*L46)</f>
        <v>0</v>
      </c>
    </row>
    <row r="47" spans="1:13" x14ac:dyDescent="0.2">
      <c r="A47" s="194">
        <v>329660</v>
      </c>
      <c r="B47" s="69" t="str">
        <f>VLOOKUP(A47,CHP!$A$12:D$206,2,0)</f>
        <v>Carreg. frontal pneus 950-L média</v>
      </c>
      <c r="C47" s="82">
        <f t="shared" si="0"/>
        <v>315.33</v>
      </c>
      <c r="D47" s="82">
        <f t="shared" si="3"/>
        <v>0</v>
      </c>
      <c r="E47" s="94"/>
      <c r="F47" s="82">
        <f t="shared" si="1"/>
        <v>0</v>
      </c>
      <c r="G47" s="83">
        <f t="shared" si="2"/>
        <v>2</v>
      </c>
      <c r="H47" s="84">
        <f>VLOOKUP(A47,'Transporte - FU'!$A$3:$C$162,3,0)</f>
        <v>0.5</v>
      </c>
      <c r="I47" s="83" t="str">
        <f>VLOOKUP(A47,'Transporte - FU'!$A$3:$C$160,2,0)</f>
        <v>EQ001</v>
      </c>
      <c r="J47" s="85">
        <f>VLOOKUP(I47,CHP!$A$13:$D$210,3,0)</f>
        <v>409.48</v>
      </c>
      <c r="K47" s="83" t="s">
        <v>238</v>
      </c>
      <c r="L47" s="159"/>
      <c r="M47" s="86">
        <f t="shared" si="5"/>
        <v>0</v>
      </c>
    </row>
    <row r="48" spans="1:13" s="77" customFormat="1" ht="14.25" x14ac:dyDescent="0.2">
      <c r="A48" s="194">
        <v>339660</v>
      </c>
      <c r="B48" s="69" t="str">
        <f>VLOOKUP(A48,CHP!$A$12:D$206,2,0)</f>
        <v>Carreg. frontal pneus 950-L severa</v>
      </c>
      <c r="C48" s="82">
        <f t="shared" si="0"/>
        <v>315.33</v>
      </c>
      <c r="D48" s="82">
        <f t="shared" si="3"/>
        <v>0</v>
      </c>
      <c r="E48" s="95"/>
      <c r="F48" s="82">
        <f t="shared" si="1"/>
        <v>0</v>
      </c>
      <c r="G48" s="83">
        <f t="shared" si="2"/>
        <v>2</v>
      </c>
      <c r="H48" s="84">
        <f>VLOOKUP(A48,'Transporte - FU'!$A$3:$C$162,3,0)</f>
        <v>0.5</v>
      </c>
      <c r="I48" s="83" t="str">
        <f>VLOOKUP(A48,'Transporte - FU'!$A$3:$C$160,2,0)</f>
        <v>EQ001</v>
      </c>
      <c r="J48" s="85">
        <f>VLOOKUP(I48,CHP!$A$13:$D$210,3,0)</f>
        <v>409.48</v>
      </c>
      <c r="K48" s="83" t="s">
        <v>238</v>
      </c>
      <c r="L48" s="159"/>
      <c r="M48" s="86">
        <f t="shared" si="5"/>
        <v>0</v>
      </c>
    </row>
    <row r="49" spans="1:13" s="77" customFormat="1" ht="14.25" x14ac:dyDescent="0.2">
      <c r="A49" s="194">
        <v>306010</v>
      </c>
      <c r="B49" s="69" t="str">
        <f>VLOOKUP(A49,CHP!$A$12:D$206,2,0)</f>
        <v>Carreta de perfuração</v>
      </c>
      <c r="C49" s="82">
        <f t="shared" si="0"/>
        <v>315.33</v>
      </c>
      <c r="D49" s="82">
        <f t="shared" si="3"/>
        <v>0</v>
      </c>
      <c r="E49" s="95"/>
      <c r="F49" s="82">
        <f t="shared" ref="F49:F59" si="17">ROUNDUP(E49/($M$9*$M$8),0)</f>
        <v>0</v>
      </c>
      <c r="G49" s="83">
        <f t="shared" ref="G49:G158" si="18">IF(A49=I49,1,2)</f>
        <v>2</v>
      </c>
      <c r="H49" s="84">
        <f>VLOOKUP(A49,'Transporte - FU'!$A$3:$C$162,3,0)</f>
        <v>0.5</v>
      </c>
      <c r="I49" s="83" t="str">
        <f>VLOOKUP(A49,'Transporte - FU'!$A$3:$C$160,2,0)</f>
        <v>EQ001</v>
      </c>
      <c r="J49" s="85">
        <f>VLOOKUP(I49,CHP!$A$13:$D$210,3,0)</f>
        <v>409.48</v>
      </c>
      <c r="K49" s="83" t="s">
        <v>238</v>
      </c>
      <c r="L49" s="159"/>
      <c r="M49" s="86">
        <f t="shared" ref="M49:M158" si="19">IFERROR(((C49*G49*H49)/$M$6+(D49*G49*H49)/$M$7)*J49*F49,0)+(F49*L49)</f>
        <v>0</v>
      </c>
    </row>
    <row r="50" spans="1:13" s="77" customFormat="1" ht="14.25" x14ac:dyDescent="0.2">
      <c r="A50" s="194">
        <v>310030</v>
      </c>
      <c r="B50" s="69" t="str">
        <f>VLOOKUP(A50,CHP!$A$12:D$206,2,0)</f>
        <v>Central dosadora de concreto capac. 30 m3/h</v>
      </c>
      <c r="C50" s="82">
        <f t="shared" si="0"/>
        <v>315.33</v>
      </c>
      <c r="D50" s="82">
        <f t="shared" si="3"/>
        <v>0</v>
      </c>
      <c r="E50" s="95"/>
      <c r="F50" s="82">
        <f t="shared" si="17"/>
        <v>0</v>
      </c>
      <c r="G50" s="83">
        <f t="shared" si="18"/>
        <v>2</v>
      </c>
      <c r="H50" s="84">
        <f>VLOOKUP(A50,'Transporte - FU'!$A$3:$C$162,3,0)</f>
        <v>1</v>
      </c>
      <c r="I50" s="83" t="str">
        <f>VLOOKUP(A50,'Transporte - FU'!$A$3:$C$160,2,0)</f>
        <v>EQ001</v>
      </c>
      <c r="J50" s="85">
        <f>VLOOKUP(I50,CHP!$A$13:$D$210,3,0)</f>
        <v>409.48</v>
      </c>
      <c r="K50" s="83" t="s">
        <v>238</v>
      </c>
      <c r="L50" s="159"/>
      <c r="M50" s="86">
        <f t="shared" si="19"/>
        <v>0</v>
      </c>
    </row>
    <row r="51" spans="1:13" s="77" customFormat="1" ht="28.5" x14ac:dyDescent="0.2">
      <c r="A51" s="194">
        <v>300125</v>
      </c>
      <c r="B51" s="69" t="str">
        <f>VLOOKUP(A51,CHP!$A$12:D$206,2,0)</f>
        <v>Central dosadora de Concreto capacidade 150m³/h - Dosadora e misturadora</v>
      </c>
      <c r="C51" s="82">
        <f t="shared" si="0"/>
        <v>315.33</v>
      </c>
      <c r="D51" s="82">
        <f t="shared" si="3"/>
        <v>0</v>
      </c>
      <c r="E51" s="95"/>
      <c r="F51" s="82">
        <f t="shared" si="17"/>
        <v>0</v>
      </c>
      <c r="G51" s="83">
        <f t="shared" si="18"/>
        <v>2</v>
      </c>
      <c r="H51" s="84">
        <f>VLOOKUP(A51,'Transporte - FU'!$A$3:$C$162,3,0)</f>
        <v>1</v>
      </c>
      <c r="I51" s="83" t="str">
        <f>VLOOKUP(A51,'Transporte - FU'!$A$3:$C$160,2,0)</f>
        <v>EQ001</v>
      </c>
      <c r="J51" s="85">
        <f>VLOOKUP(I51,CHP!$A$13:$D$210,3,0)</f>
        <v>409.48</v>
      </c>
      <c r="K51" s="83" t="s">
        <v>238</v>
      </c>
      <c r="L51" s="159"/>
      <c r="M51" s="86">
        <f t="shared" si="19"/>
        <v>0</v>
      </c>
    </row>
    <row r="52" spans="1:13" s="77" customFormat="1" ht="14.25" x14ac:dyDescent="0.2">
      <c r="A52" s="194">
        <v>300510</v>
      </c>
      <c r="B52" s="69" t="str">
        <f>VLOOKUP(A52,CHP!$A$12:D$206,2,0)</f>
        <v>Conj. britagem completo 80 m3/h</v>
      </c>
      <c r="C52" s="82">
        <f t="shared" si="0"/>
        <v>315.33</v>
      </c>
      <c r="D52" s="82">
        <f t="shared" si="3"/>
        <v>0</v>
      </c>
      <c r="E52" s="95"/>
      <c r="F52" s="82">
        <f t="shared" si="17"/>
        <v>0</v>
      </c>
      <c r="G52" s="83">
        <f t="shared" si="18"/>
        <v>2</v>
      </c>
      <c r="H52" s="84">
        <f>VLOOKUP(A52,'Transporte - FU'!$A$3:$C$162,3,0)</f>
        <v>1</v>
      </c>
      <c r="I52" s="83" t="str">
        <f>VLOOKUP(A52,'Transporte - FU'!$A$3:$C$160,2,0)</f>
        <v>EQ001</v>
      </c>
      <c r="J52" s="85">
        <f>VLOOKUP(I52,CHP!$A$13:$D$210,3,0)</f>
        <v>409.48</v>
      </c>
      <c r="K52" s="83" t="s">
        <v>238</v>
      </c>
      <c r="L52" s="159"/>
      <c r="M52" s="86">
        <f t="shared" si="19"/>
        <v>0</v>
      </c>
    </row>
    <row r="53" spans="1:13" s="77" customFormat="1" ht="14.25" x14ac:dyDescent="0.2">
      <c r="A53" s="194">
        <v>370400</v>
      </c>
      <c r="B53" s="69" t="str">
        <f>VLOOKUP(A53,CHP!$A$12:D$206,2,0)</f>
        <v>Equipamento aplicação termoplástico Spray/Extrusão</v>
      </c>
      <c r="C53" s="82">
        <f t="shared" si="0"/>
        <v>315.33</v>
      </c>
      <c r="D53" s="82">
        <f t="shared" si="3"/>
        <v>0</v>
      </c>
      <c r="E53" s="95"/>
      <c r="F53" s="82">
        <f t="shared" si="17"/>
        <v>0</v>
      </c>
      <c r="G53" s="83">
        <f t="shared" si="18"/>
        <v>1</v>
      </c>
      <c r="H53" s="84">
        <f>VLOOKUP(A53,'Transporte - FU'!$A$3:$C$162,3,0)</f>
        <v>1</v>
      </c>
      <c r="I53" s="83">
        <f>VLOOKUP(A53,'Transporte - FU'!$A$3:$C$160,2,0)</f>
        <v>370400</v>
      </c>
      <c r="J53" s="85">
        <f>VLOOKUP(I53,CHP!$A$13:$D$210,3,0)</f>
        <v>177.02</v>
      </c>
      <c r="K53" s="83" t="s">
        <v>238</v>
      </c>
      <c r="L53" s="159"/>
      <c r="M53" s="86">
        <f t="shared" si="19"/>
        <v>0</v>
      </c>
    </row>
    <row r="54" spans="1:13" s="77" customFormat="1" ht="14.25" x14ac:dyDescent="0.2">
      <c r="A54" s="194">
        <v>370700</v>
      </c>
      <c r="B54" s="69" t="str">
        <f>VLOOKUP(A54,CHP!$A$12:D$206,2,0)</f>
        <v>Equipamento demarcação faixa a frio</v>
      </c>
      <c r="C54" s="82">
        <f t="shared" si="0"/>
        <v>315.33</v>
      </c>
      <c r="D54" s="82">
        <f t="shared" si="3"/>
        <v>0</v>
      </c>
      <c r="E54" s="95"/>
      <c r="F54" s="82">
        <f t="shared" si="17"/>
        <v>0</v>
      </c>
      <c r="G54" s="83">
        <f t="shared" si="18"/>
        <v>1</v>
      </c>
      <c r="H54" s="84">
        <f>VLOOKUP(A54,'Transporte - FU'!$A$3:$C$162,3,0)</f>
        <v>1</v>
      </c>
      <c r="I54" s="83">
        <f>VLOOKUP(A54,'Transporte - FU'!$A$3:$C$160,2,0)</f>
        <v>370700</v>
      </c>
      <c r="J54" s="85">
        <f>VLOOKUP(I54,CHP!$A$13:$D$210,3,0)</f>
        <v>124.17</v>
      </c>
      <c r="K54" s="83" t="s">
        <v>238</v>
      </c>
      <c r="L54" s="159"/>
      <c r="M54" s="86">
        <f t="shared" si="19"/>
        <v>0</v>
      </c>
    </row>
    <row r="55" spans="1:13" s="77" customFormat="1" ht="14.25" x14ac:dyDescent="0.2">
      <c r="A55" s="194">
        <v>316000</v>
      </c>
      <c r="B55" s="69" t="str">
        <f>VLOOKUP(A55,CHP!$A$12:D$206,2,0)</f>
        <v>Equipamento p/ hidrossemeadura</v>
      </c>
      <c r="C55" s="82">
        <f t="shared" si="0"/>
        <v>315.33</v>
      </c>
      <c r="D55" s="82">
        <f t="shared" si="3"/>
        <v>0</v>
      </c>
      <c r="E55" s="95"/>
      <c r="F55" s="82">
        <f t="shared" si="17"/>
        <v>0</v>
      </c>
      <c r="G55" s="83">
        <f t="shared" si="18"/>
        <v>1</v>
      </c>
      <c r="H55" s="84">
        <f>VLOOKUP(A55,'Transporte - FU'!$A$3:$C$162,3,0)</f>
        <v>1</v>
      </c>
      <c r="I55" s="83">
        <f>VLOOKUP(A55,'Transporte - FU'!$A$3:$C$160,2,0)</f>
        <v>316000</v>
      </c>
      <c r="J55" s="85">
        <f>VLOOKUP(I55,CHP!$A$13:$D$210,3,0)</f>
        <v>48.82</v>
      </c>
      <c r="K55" s="83" t="s">
        <v>238</v>
      </c>
      <c r="L55" s="159"/>
      <c r="M55" s="86">
        <f t="shared" si="19"/>
        <v>0</v>
      </c>
    </row>
    <row r="56" spans="1:13" s="77" customFormat="1" ht="14.25" x14ac:dyDescent="0.2">
      <c r="A56" s="194">
        <v>370150</v>
      </c>
      <c r="B56" s="69" t="str">
        <f>VLOOKUP(A56,CHP!$A$12:D$206,2,0)</f>
        <v>Equipamento para lama asfáltica LA-6</v>
      </c>
      <c r="C56" s="82">
        <f t="shared" si="0"/>
        <v>315.33</v>
      </c>
      <c r="D56" s="82">
        <f t="shared" si="3"/>
        <v>0</v>
      </c>
      <c r="E56" s="95"/>
      <c r="F56" s="82">
        <f t="shared" si="17"/>
        <v>0</v>
      </c>
      <c r="G56" s="83">
        <f t="shared" si="18"/>
        <v>1</v>
      </c>
      <c r="H56" s="84">
        <f>VLOOKUP(A56,'Transporte - FU'!$A$3:$C$162,3,0)</f>
        <v>1</v>
      </c>
      <c r="I56" s="83">
        <f>VLOOKUP(A56,'Transporte - FU'!$A$3:$C$160,2,0)</f>
        <v>370150</v>
      </c>
      <c r="J56" s="85">
        <f>VLOOKUP(I56,CHP!$A$13:$D$210,3,0)</f>
        <v>282.82</v>
      </c>
      <c r="K56" s="83" t="s">
        <v>238</v>
      </c>
      <c r="L56" s="159"/>
      <c r="M56" s="86">
        <f t="shared" si="19"/>
        <v>0</v>
      </c>
    </row>
    <row r="57" spans="1:13" s="77" customFormat="1" ht="14.25" x14ac:dyDescent="0.2">
      <c r="A57" s="194">
        <v>370600</v>
      </c>
      <c r="B57" s="69" t="str">
        <f>VLOOKUP(A57,CHP!$A$12:D$206,2,0)</f>
        <v>Equipamento p/fusão e aplicação manual de termoplástico</v>
      </c>
      <c r="C57" s="82">
        <f t="shared" si="0"/>
        <v>315.33</v>
      </c>
      <c r="D57" s="82">
        <f t="shared" si="3"/>
        <v>0</v>
      </c>
      <c r="E57" s="95"/>
      <c r="F57" s="82">
        <f t="shared" si="17"/>
        <v>0</v>
      </c>
      <c r="G57" s="83">
        <f t="shared" si="18"/>
        <v>2</v>
      </c>
      <c r="H57" s="84">
        <f>VLOOKUP(A57,'Transporte - FU'!$A$3:$C$162,3,0)</f>
        <v>0.33</v>
      </c>
      <c r="I57" s="83" t="str">
        <f>VLOOKUP(A57,'Transporte - FU'!$A$3:$C$160,2,0)</f>
        <v>EQ001</v>
      </c>
      <c r="J57" s="85">
        <f>VLOOKUP(I57,CHP!$A$13:$D$210,3,0)</f>
        <v>409.48</v>
      </c>
      <c r="K57" s="83" t="s">
        <v>238</v>
      </c>
      <c r="L57" s="159"/>
      <c r="M57" s="86">
        <f>IFERROR(((C57*G57*H57)/$M$6+(D57*G57*H57)/$M$7)*J57*F57,0)+(F57*L57)</f>
        <v>0</v>
      </c>
    </row>
    <row r="58" spans="1:13" s="77" customFormat="1" ht="14.25" x14ac:dyDescent="0.2">
      <c r="A58" s="194">
        <v>311500</v>
      </c>
      <c r="B58" s="69" t="str">
        <f>VLOOKUP(A58,CHP!$A$12:D$206,2,0)</f>
        <v>Escav. hidráulica EC-140 leve</v>
      </c>
      <c r="C58" s="82">
        <f t="shared" si="0"/>
        <v>315.33</v>
      </c>
      <c r="D58" s="82">
        <f t="shared" si="3"/>
        <v>0</v>
      </c>
      <c r="E58" s="95"/>
      <c r="F58" s="82">
        <f t="shared" si="17"/>
        <v>0</v>
      </c>
      <c r="G58" s="83">
        <f t="shared" si="18"/>
        <v>2</v>
      </c>
      <c r="H58" s="84">
        <f>VLOOKUP(A58,'Transporte - FU'!$A$3:$C$162,3,0)</f>
        <v>1</v>
      </c>
      <c r="I58" s="83" t="str">
        <f>VLOOKUP(A58,'Transporte - FU'!$A$3:$C$160,2,0)</f>
        <v>EQ001</v>
      </c>
      <c r="J58" s="85">
        <f>VLOOKUP(I58,CHP!$A$13:$D$210,3,0)</f>
        <v>409.48</v>
      </c>
      <c r="K58" s="83" t="s">
        <v>238</v>
      </c>
      <c r="L58" s="159"/>
      <c r="M58" s="86">
        <f>IFERROR(((C58*G58*H58)/$M$6+(D58*G58*H58)/$M$7)*J58*F58,0)+(F58*L58)</f>
        <v>0</v>
      </c>
    </row>
    <row r="59" spans="1:13" s="77" customFormat="1" ht="14.25" x14ac:dyDescent="0.2">
      <c r="A59" s="194">
        <v>321500</v>
      </c>
      <c r="B59" s="69" t="str">
        <f>VLOOKUP(A59,CHP!$A$12:D$206,2,0)</f>
        <v>Escav. hidráulica EC-140 média</v>
      </c>
      <c r="C59" s="82">
        <f t="shared" si="0"/>
        <v>315.33</v>
      </c>
      <c r="D59" s="82">
        <f t="shared" si="3"/>
        <v>0</v>
      </c>
      <c r="E59" s="95"/>
      <c r="F59" s="82">
        <f t="shared" si="17"/>
        <v>0</v>
      </c>
      <c r="G59" s="83">
        <f t="shared" si="18"/>
        <v>2</v>
      </c>
      <c r="H59" s="84">
        <f>VLOOKUP(A59,'Transporte - FU'!$A$3:$C$162,3,0)</f>
        <v>1</v>
      </c>
      <c r="I59" s="83" t="str">
        <f>VLOOKUP(A59,'Transporte - FU'!$A$3:$C$160,2,0)</f>
        <v>EQ001</v>
      </c>
      <c r="J59" s="85">
        <f>VLOOKUP(I59,CHP!$A$13:$D$210,3,0)</f>
        <v>409.48</v>
      </c>
      <c r="K59" s="83" t="s">
        <v>238</v>
      </c>
      <c r="L59" s="159"/>
      <c r="M59" s="86">
        <f>IFERROR(((C59*G59*H59)/$M$6+(D59*G59*H59)/$M$7)*J59*F59,0)+(F59*L59)</f>
        <v>0</v>
      </c>
    </row>
    <row r="60" spans="1:13" s="77" customFormat="1" ht="14.25" x14ac:dyDescent="0.2">
      <c r="A60" s="194">
        <v>331500</v>
      </c>
      <c r="B60" s="69" t="str">
        <f>VLOOKUP(A60,CHP!$A$12:D$206,2,0)</f>
        <v>Escav. hidráulica EC-140 severa</v>
      </c>
      <c r="C60" s="82">
        <f t="shared" si="0"/>
        <v>315.33</v>
      </c>
      <c r="D60" s="82">
        <f t="shared" si="3"/>
        <v>0</v>
      </c>
      <c r="E60" s="95"/>
      <c r="F60" s="82">
        <f t="shared" ref="F60:F78" si="20">ROUNDUP(E60/($M$9*$M$8),0)</f>
        <v>0</v>
      </c>
      <c r="G60" s="83">
        <f t="shared" ref="G60:G78" si="21">IF(A60=I60,1,2)</f>
        <v>2</v>
      </c>
      <c r="H60" s="84">
        <f>VLOOKUP(A60,'Transporte - FU'!$A$3:$C$162,3,0)</f>
        <v>1</v>
      </c>
      <c r="I60" s="83" t="str">
        <f>VLOOKUP(A60,'Transporte - FU'!$A$3:$C$160,2,0)</f>
        <v>EQ001</v>
      </c>
      <c r="J60" s="85">
        <f>VLOOKUP(I60,CHP!$A$13:$D$210,3,0)</f>
        <v>409.48</v>
      </c>
      <c r="K60" s="83" t="s">
        <v>238</v>
      </c>
      <c r="L60" s="159"/>
      <c r="M60" s="86">
        <f t="shared" ref="M60:M77" si="22">IFERROR(((C60*G60*H60)/$M$6+(D60*G60*H60)/$M$7)*J60*F60,0)+(F60*L60)</f>
        <v>0</v>
      </c>
    </row>
    <row r="61" spans="1:13" s="77" customFormat="1" ht="14.25" x14ac:dyDescent="0.2">
      <c r="A61" s="194">
        <v>310800</v>
      </c>
      <c r="B61" s="69" t="str">
        <f>VLOOKUP(A61,CHP!$A$12:D$206,2,0)</f>
        <v>Escav. hidráulica 580N leve</v>
      </c>
      <c r="C61" s="82">
        <f t="shared" si="0"/>
        <v>315.33</v>
      </c>
      <c r="D61" s="82">
        <f t="shared" si="3"/>
        <v>0</v>
      </c>
      <c r="E61" s="95"/>
      <c r="F61" s="82">
        <f t="shared" si="20"/>
        <v>0</v>
      </c>
      <c r="G61" s="83">
        <f t="shared" si="21"/>
        <v>2</v>
      </c>
      <c r="H61" s="84">
        <f>VLOOKUP(A61,'Transporte - FU'!$A$3:$C$162,3,0)</f>
        <v>1</v>
      </c>
      <c r="I61" s="83" t="str">
        <f>VLOOKUP(A61,'Transporte - FU'!$A$3:$C$160,2,0)</f>
        <v>EQ001</v>
      </c>
      <c r="J61" s="85">
        <f>VLOOKUP(I61,CHP!$A$13:$D$210,3,0)</f>
        <v>409.48</v>
      </c>
      <c r="K61" s="83" t="s">
        <v>238</v>
      </c>
      <c r="L61" s="159"/>
      <c r="M61" s="86">
        <f t="shared" si="22"/>
        <v>0</v>
      </c>
    </row>
    <row r="62" spans="1:13" s="77" customFormat="1" ht="14.25" x14ac:dyDescent="0.2">
      <c r="A62" s="194">
        <v>320800</v>
      </c>
      <c r="B62" s="69" t="str">
        <f>VLOOKUP(A62,CHP!$A$12:D$206,2,0)</f>
        <v>Escav. hidráulica 580N C média</v>
      </c>
      <c r="C62" s="82">
        <f t="shared" si="0"/>
        <v>315.33</v>
      </c>
      <c r="D62" s="82">
        <f t="shared" si="3"/>
        <v>0</v>
      </c>
      <c r="E62" s="95"/>
      <c r="F62" s="82">
        <f t="shared" si="20"/>
        <v>0</v>
      </c>
      <c r="G62" s="83">
        <f t="shared" si="21"/>
        <v>2</v>
      </c>
      <c r="H62" s="84">
        <f>VLOOKUP(A62,'Transporte - FU'!$A$3:$C$162,3,0)</f>
        <v>1</v>
      </c>
      <c r="I62" s="83" t="str">
        <f>VLOOKUP(A62,'Transporte - FU'!$A$3:$C$160,2,0)</f>
        <v>EQ001</v>
      </c>
      <c r="J62" s="85">
        <f>VLOOKUP(I62,CHP!$A$13:$D$210,3,0)</f>
        <v>409.48</v>
      </c>
      <c r="K62" s="83" t="s">
        <v>238</v>
      </c>
      <c r="L62" s="159"/>
      <c r="M62" s="86">
        <f t="shared" si="22"/>
        <v>0</v>
      </c>
    </row>
    <row r="63" spans="1:13" s="77" customFormat="1" ht="14.25" x14ac:dyDescent="0.2">
      <c r="A63" s="194">
        <v>330800</v>
      </c>
      <c r="B63" s="69" t="str">
        <f>VLOOKUP(A63,CHP!$A$12:D$206,2,0)</f>
        <v>Escav. hidráulica 580N C severa</v>
      </c>
      <c r="C63" s="82">
        <f t="shared" si="0"/>
        <v>315.33</v>
      </c>
      <c r="D63" s="82">
        <f t="shared" si="3"/>
        <v>0</v>
      </c>
      <c r="E63" s="95"/>
      <c r="F63" s="82">
        <f t="shared" si="20"/>
        <v>0</v>
      </c>
      <c r="G63" s="83">
        <f t="shared" si="21"/>
        <v>2</v>
      </c>
      <c r="H63" s="84">
        <f>VLOOKUP(A63,'Transporte - FU'!$A$3:$C$162,3,0)</f>
        <v>1</v>
      </c>
      <c r="I63" s="83" t="str">
        <f>VLOOKUP(A63,'Transporte - FU'!$A$3:$C$160,2,0)</f>
        <v>EQ001</v>
      </c>
      <c r="J63" s="85">
        <f>VLOOKUP(I63,CHP!$A$13:$D$210,3,0)</f>
        <v>409.48</v>
      </c>
      <c r="K63" s="83" t="s">
        <v>238</v>
      </c>
      <c r="L63" s="159"/>
      <c r="M63" s="86">
        <f t="shared" si="22"/>
        <v>0</v>
      </c>
    </row>
    <row r="64" spans="1:13" s="77" customFormat="1" ht="14.25" x14ac:dyDescent="0.2">
      <c r="A64" s="194">
        <v>313200</v>
      </c>
      <c r="B64" s="69" t="str">
        <f>VLOOKUP(A64,CHP!$A$12:D$206,2,0)</f>
        <v>Escav. hidráulica 320D L leve</v>
      </c>
      <c r="C64" s="82">
        <f t="shared" si="0"/>
        <v>315.33</v>
      </c>
      <c r="D64" s="82">
        <f t="shared" si="3"/>
        <v>0</v>
      </c>
      <c r="E64" s="95"/>
      <c r="F64" s="82">
        <f t="shared" si="20"/>
        <v>0</v>
      </c>
      <c r="G64" s="83">
        <f t="shared" si="21"/>
        <v>2</v>
      </c>
      <c r="H64" s="84">
        <f>VLOOKUP(A64,'Transporte - FU'!$A$3:$C$162,3,0)</f>
        <v>1</v>
      </c>
      <c r="I64" s="83" t="str">
        <f>VLOOKUP(A64,'Transporte - FU'!$A$3:$C$160,2,0)</f>
        <v>EQ001</v>
      </c>
      <c r="J64" s="85">
        <f>VLOOKUP(I64,CHP!$A$13:$D$210,3,0)</f>
        <v>409.48</v>
      </c>
      <c r="K64" s="83" t="s">
        <v>238</v>
      </c>
      <c r="L64" s="159"/>
      <c r="M64" s="86">
        <f t="shared" si="22"/>
        <v>0</v>
      </c>
    </row>
    <row r="65" spans="1:13" s="77" customFormat="1" ht="14.25" x14ac:dyDescent="0.2">
      <c r="A65" s="194">
        <v>323200</v>
      </c>
      <c r="B65" s="69" t="str">
        <f>VLOOKUP(A65,CHP!$A$12:D$206,2,0)</f>
        <v>Escav. hidráulica 320D L média</v>
      </c>
      <c r="C65" s="82">
        <f t="shared" si="0"/>
        <v>315.33</v>
      </c>
      <c r="D65" s="82">
        <f t="shared" si="3"/>
        <v>0</v>
      </c>
      <c r="E65" s="95"/>
      <c r="F65" s="82">
        <f t="shared" si="20"/>
        <v>0</v>
      </c>
      <c r="G65" s="83">
        <f t="shared" si="21"/>
        <v>2</v>
      </c>
      <c r="H65" s="84">
        <f>VLOOKUP(A65,'Transporte - FU'!$A$3:$C$162,3,0)</f>
        <v>1</v>
      </c>
      <c r="I65" s="83" t="str">
        <f>VLOOKUP(A65,'Transporte - FU'!$A$3:$C$160,2,0)</f>
        <v>EQ001</v>
      </c>
      <c r="J65" s="85">
        <f>VLOOKUP(I65,CHP!$A$13:$D$210,3,0)</f>
        <v>409.48</v>
      </c>
      <c r="K65" s="83" t="s">
        <v>238</v>
      </c>
      <c r="L65" s="159"/>
      <c r="M65" s="86">
        <f t="shared" si="22"/>
        <v>0</v>
      </c>
    </row>
    <row r="66" spans="1:13" s="77" customFormat="1" ht="14.25" x14ac:dyDescent="0.2">
      <c r="A66" s="194">
        <v>333200</v>
      </c>
      <c r="B66" s="69" t="str">
        <f>VLOOKUP(A66,CHP!$A$12:D$206,2,0)</f>
        <v>Escav. hidráulica 320D L severa</v>
      </c>
      <c r="C66" s="82">
        <f t="shared" si="0"/>
        <v>315.33</v>
      </c>
      <c r="D66" s="82">
        <f t="shared" si="3"/>
        <v>0</v>
      </c>
      <c r="E66" s="95"/>
      <c r="F66" s="82">
        <f t="shared" si="20"/>
        <v>0</v>
      </c>
      <c r="G66" s="83">
        <f t="shared" si="21"/>
        <v>2</v>
      </c>
      <c r="H66" s="84">
        <f>VLOOKUP(A66,'Transporte - FU'!$A$3:$C$162,3,0)</f>
        <v>1</v>
      </c>
      <c r="I66" s="83" t="str">
        <f>VLOOKUP(A66,'Transporte - FU'!$A$3:$C$160,2,0)</f>
        <v>EQ001</v>
      </c>
      <c r="J66" s="85">
        <f>VLOOKUP(I66,CHP!$A$13:$D$210,3,0)</f>
        <v>409.48</v>
      </c>
      <c r="K66" s="83" t="s">
        <v>238</v>
      </c>
      <c r="L66" s="159"/>
      <c r="M66" s="86">
        <f t="shared" si="22"/>
        <v>0</v>
      </c>
    </row>
    <row r="67" spans="1:13" s="77" customFormat="1" ht="14.25" x14ac:dyDescent="0.2">
      <c r="A67" s="194">
        <v>313300</v>
      </c>
      <c r="B67" s="69" t="str">
        <f>VLOOKUP(A67,CHP!$A$12:D$206,2,0)</f>
        <v>Escav. hidráulica 336D L leve</v>
      </c>
      <c r="C67" s="82">
        <f t="shared" si="0"/>
        <v>315.33</v>
      </c>
      <c r="D67" s="82">
        <f t="shared" si="3"/>
        <v>0</v>
      </c>
      <c r="E67" s="95"/>
      <c r="F67" s="82">
        <f t="shared" si="20"/>
        <v>0</v>
      </c>
      <c r="G67" s="83">
        <f t="shared" si="21"/>
        <v>2</v>
      </c>
      <c r="H67" s="84">
        <f>VLOOKUP(A67,'Transporte - FU'!$A$3:$C$162,3,0)</f>
        <v>1</v>
      </c>
      <c r="I67" s="83" t="str">
        <f>VLOOKUP(A67,'Transporte - FU'!$A$3:$C$160,2,0)</f>
        <v>EQ001</v>
      </c>
      <c r="J67" s="85">
        <f>VLOOKUP(I67,CHP!$A$13:$D$210,3,0)</f>
        <v>409.48</v>
      </c>
      <c r="K67" s="83" t="s">
        <v>238</v>
      </c>
      <c r="L67" s="159"/>
      <c r="M67" s="86">
        <f t="shared" si="22"/>
        <v>0</v>
      </c>
    </row>
    <row r="68" spans="1:13" s="77" customFormat="1" ht="14.25" x14ac:dyDescent="0.2">
      <c r="A68" s="194">
        <v>323300</v>
      </c>
      <c r="B68" s="69" t="str">
        <f>VLOOKUP(A68,CHP!$A$12:D$206,2,0)</f>
        <v>Escav. hidráulica 336D L média</v>
      </c>
      <c r="C68" s="82">
        <f t="shared" si="0"/>
        <v>315.33</v>
      </c>
      <c r="D68" s="82">
        <f t="shared" si="3"/>
        <v>0</v>
      </c>
      <c r="E68" s="95"/>
      <c r="F68" s="82">
        <f t="shared" si="20"/>
        <v>0</v>
      </c>
      <c r="G68" s="83">
        <f t="shared" si="21"/>
        <v>2</v>
      </c>
      <c r="H68" s="84">
        <f>VLOOKUP(A68,'Transporte - FU'!$A$3:$C$162,3,0)</f>
        <v>1</v>
      </c>
      <c r="I68" s="83" t="str">
        <f>VLOOKUP(A68,'Transporte - FU'!$A$3:$C$160,2,0)</f>
        <v>EQ001</v>
      </c>
      <c r="J68" s="85">
        <f>VLOOKUP(I68,CHP!$A$13:$D$210,3,0)</f>
        <v>409.48</v>
      </c>
      <c r="K68" s="83" t="s">
        <v>238</v>
      </c>
      <c r="L68" s="159"/>
      <c r="M68" s="86">
        <f t="shared" si="22"/>
        <v>0</v>
      </c>
    </row>
    <row r="69" spans="1:13" s="77" customFormat="1" ht="14.25" x14ac:dyDescent="0.2">
      <c r="A69" s="194">
        <v>333300</v>
      </c>
      <c r="B69" s="69" t="str">
        <f>VLOOKUP(A69,CHP!$A$12:D$206,2,0)</f>
        <v>Escav. hidráulica 336D L severa</v>
      </c>
      <c r="C69" s="82">
        <f t="shared" si="0"/>
        <v>315.33</v>
      </c>
      <c r="D69" s="82">
        <f t="shared" si="3"/>
        <v>0</v>
      </c>
      <c r="E69" s="95"/>
      <c r="F69" s="82">
        <f t="shared" si="20"/>
        <v>0</v>
      </c>
      <c r="G69" s="83">
        <f t="shared" si="21"/>
        <v>2</v>
      </c>
      <c r="H69" s="84">
        <f>VLOOKUP(A69,'Transporte - FU'!$A$3:$C$162,3,0)</f>
        <v>1</v>
      </c>
      <c r="I69" s="83" t="str">
        <f>VLOOKUP(A69,'Transporte - FU'!$A$3:$C$160,2,0)</f>
        <v>EQ001</v>
      </c>
      <c r="J69" s="85">
        <f>VLOOKUP(I69,CHP!$A$13:$D$210,3,0)</f>
        <v>409.48</v>
      </c>
      <c r="K69" s="83" t="s">
        <v>238</v>
      </c>
      <c r="L69" s="159"/>
      <c r="M69" s="86">
        <f t="shared" si="22"/>
        <v>0</v>
      </c>
    </row>
    <row r="70" spans="1:13" s="77" customFormat="1" ht="14.25" x14ac:dyDescent="0.2">
      <c r="A70" s="194">
        <v>370060</v>
      </c>
      <c r="B70" s="69" t="str">
        <f>VLOOKUP(A70,CHP!$A$12:D$206,2,0)</f>
        <v>Espargidor de asfalto 6000 l</v>
      </c>
      <c r="C70" s="82">
        <f t="shared" si="0"/>
        <v>315.33</v>
      </c>
      <c r="D70" s="82">
        <f t="shared" si="3"/>
        <v>0</v>
      </c>
      <c r="E70" s="95"/>
      <c r="F70" s="82">
        <f t="shared" si="20"/>
        <v>0</v>
      </c>
      <c r="G70" s="83">
        <f t="shared" si="21"/>
        <v>1</v>
      </c>
      <c r="H70" s="84">
        <f>VLOOKUP(A70,'Transporte - FU'!$A$3:$C$162,3,0)</f>
        <v>1</v>
      </c>
      <c r="I70" s="83">
        <f>VLOOKUP(A70,'Transporte - FU'!$A$3:$C$160,2,0)</f>
        <v>370060</v>
      </c>
      <c r="J70" s="85">
        <f>VLOOKUP(I70,CHP!$A$13:$D$210,3,0)</f>
        <v>116.79</v>
      </c>
      <c r="K70" s="83" t="s">
        <v>238</v>
      </c>
      <c r="L70" s="159"/>
      <c r="M70" s="86">
        <f t="shared" si="22"/>
        <v>0</v>
      </c>
    </row>
    <row r="71" spans="1:13" s="77" customFormat="1" ht="14.25" x14ac:dyDescent="0.2">
      <c r="A71" s="194">
        <v>370040</v>
      </c>
      <c r="B71" s="69" t="str">
        <f>VLOOKUP(A71,CHP!$A$12:D$206,2,0)</f>
        <v>Espargidor p/asfalto borracha 20 t EHR-700H</v>
      </c>
      <c r="C71" s="82">
        <f t="shared" si="0"/>
        <v>315.33</v>
      </c>
      <c r="D71" s="82">
        <f t="shared" si="3"/>
        <v>0</v>
      </c>
      <c r="E71" s="95"/>
      <c r="F71" s="82">
        <f t="shared" si="20"/>
        <v>0</v>
      </c>
      <c r="G71" s="83">
        <f t="shared" si="21"/>
        <v>1</v>
      </c>
      <c r="H71" s="84">
        <f>VLOOKUP(A71,'Transporte - FU'!$A$3:$C$162,3,0)</f>
        <v>1</v>
      </c>
      <c r="I71" s="83">
        <f>VLOOKUP(A71,'Transporte - FU'!$A$3:$C$160,2,0)</f>
        <v>370040</v>
      </c>
      <c r="J71" s="85">
        <f>VLOOKUP(I71,CHP!$A$13:$D$210,3,0)</f>
        <v>137.11000000000001</v>
      </c>
      <c r="K71" s="83" t="s">
        <v>238</v>
      </c>
      <c r="L71" s="159"/>
      <c r="M71" s="86">
        <f t="shared" si="22"/>
        <v>0</v>
      </c>
    </row>
    <row r="72" spans="1:13" s="77" customFormat="1" ht="14.25" x14ac:dyDescent="0.2">
      <c r="A72" s="194">
        <v>390000</v>
      </c>
      <c r="B72" s="69" t="str">
        <f>VLOOKUP(A72,CHP!$A$12:D$206,2,0)</f>
        <v>Extrusora para defensa de concreto</v>
      </c>
      <c r="C72" s="82">
        <f t="shared" si="0"/>
        <v>315.33</v>
      </c>
      <c r="D72" s="82">
        <f t="shared" si="3"/>
        <v>0</v>
      </c>
      <c r="E72" s="95"/>
      <c r="F72" s="82">
        <f t="shared" si="20"/>
        <v>0</v>
      </c>
      <c r="G72" s="83">
        <f t="shared" si="21"/>
        <v>2</v>
      </c>
      <c r="H72" s="84">
        <f>VLOOKUP(A72,'Transporte - FU'!$A$3:$C$162,3,0)</f>
        <v>1</v>
      </c>
      <c r="I72" s="83" t="str">
        <f>VLOOKUP(A72,'Transporte - FU'!$A$3:$C$160,2,0)</f>
        <v>EQ001</v>
      </c>
      <c r="J72" s="85">
        <f>VLOOKUP(I72,CHP!$A$13:$D$210,3,0)</f>
        <v>409.48</v>
      </c>
      <c r="K72" s="83" t="s">
        <v>238</v>
      </c>
      <c r="L72" s="159"/>
      <c r="M72" s="86">
        <f t="shared" si="22"/>
        <v>0</v>
      </c>
    </row>
    <row r="73" spans="1:13" s="77" customFormat="1" ht="14.25" x14ac:dyDescent="0.2">
      <c r="A73" s="194">
        <v>390200</v>
      </c>
      <c r="B73" s="69" t="str">
        <f>VLOOKUP(A73,CHP!$A$12:D$206,2,0)</f>
        <v>Extrusora para defensa de concreto armada</v>
      </c>
      <c r="C73" s="82">
        <f t="shared" si="0"/>
        <v>315.33</v>
      </c>
      <c r="D73" s="82">
        <f t="shared" si="3"/>
        <v>0</v>
      </c>
      <c r="E73" s="95"/>
      <c r="F73" s="82">
        <f t="shared" si="20"/>
        <v>0</v>
      </c>
      <c r="G73" s="83">
        <f t="shared" si="21"/>
        <v>2</v>
      </c>
      <c r="H73" s="84">
        <f>VLOOKUP(A73,'Transporte - FU'!$A$3:$C$162,3,0)</f>
        <v>1</v>
      </c>
      <c r="I73" s="83" t="str">
        <f>VLOOKUP(A73,'Transporte - FU'!$A$3:$C$160,2,0)</f>
        <v>EQ001</v>
      </c>
      <c r="J73" s="85">
        <f>VLOOKUP(I73,CHP!$A$13:$D$210,3,0)</f>
        <v>409.48</v>
      </c>
      <c r="K73" s="83" t="s">
        <v>238</v>
      </c>
      <c r="L73" s="159"/>
      <c r="M73" s="86">
        <f t="shared" si="22"/>
        <v>0</v>
      </c>
    </row>
    <row r="74" spans="1:13" s="77" customFormat="1" ht="14.25" x14ac:dyDescent="0.2">
      <c r="A74" s="194">
        <v>390100</v>
      </c>
      <c r="B74" s="69" t="str">
        <f>VLOOKUP(A74,CHP!$A$12:D$206,2,0)</f>
        <v>Extrusora para meio fio de concreto</v>
      </c>
      <c r="C74" s="82">
        <f t="shared" si="0"/>
        <v>315.33</v>
      </c>
      <c r="D74" s="82">
        <f t="shared" si="3"/>
        <v>0</v>
      </c>
      <c r="E74" s="95"/>
      <c r="F74" s="82">
        <f t="shared" si="20"/>
        <v>0</v>
      </c>
      <c r="G74" s="83">
        <f t="shared" si="21"/>
        <v>2</v>
      </c>
      <c r="H74" s="84">
        <f>VLOOKUP(A74,'Transporte - FU'!$A$3:$C$162,3,0)</f>
        <v>1</v>
      </c>
      <c r="I74" s="83" t="str">
        <f>VLOOKUP(A74,'Transporte - FU'!$A$3:$C$160,2,0)</f>
        <v>EQ001</v>
      </c>
      <c r="J74" s="85">
        <f>VLOOKUP(I74,CHP!$A$13:$D$210,3,0)</f>
        <v>409.48</v>
      </c>
      <c r="K74" s="83" t="s">
        <v>238</v>
      </c>
      <c r="L74" s="159"/>
      <c r="M74" s="86">
        <f t="shared" si="22"/>
        <v>0</v>
      </c>
    </row>
    <row r="75" spans="1:13" s="77" customFormat="1" ht="14.25" x14ac:dyDescent="0.2">
      <c r="A75" s="194">
        <v>351500</v>
      </c>
      <c r="B75" s="69" t="str">
        <f>VLOOKUP(A75,CHP!$A$12:D$206,2,0)</f>
        <v>Fresadora asfalto a frio PM-313</v>
      </c>
      <c r="C75" s="82">
        <f t="shared" si="0"/>
        <v>315.33</v>
      </c>
      <c r="D75" s="82">
        <f t="shared" si="3"/>
        <v>0</v>
      </c>
      <c r="E75" s="95"/>
      <c r="F75" s="82">
        <f t="shared" si="20"/>
        <v>0</v>
      </c>
      <c r="G75" s="83">
        <f t="shared" si="21"/>
        <v>2</v>
      </c>
      <c r="H75" s="84">
        <f>VLOOKUP(A75,'Transporte - FU'!$A$3:$C$162,3,0)</f>
        <v>0.5</v>
      </c>
      <c r="I75" s="83" t="str">
        <f>VLOOKUP(A75,'Transporte - FU'!$A$3:$C$160,2,0)</f>
        <v>EQ001</v>
      </c>
      <c r="J75" s="85">
        <f>VLOOKUP(I75,CHP!$A$13:$D$210,3,0)</f>
        <v>409.48</v>
      </c>
      <c r="K75" s="83" t="s">
        <v>238</v>
      </c>
      <c r="L75" s="159"/>
      <c r="M75" s="86">
        <f t="shared" si="22"/>
        <v>0</v>
      </c>
    </row>
    <row r="76" spans="1:13" s="77" customFormat="1" ht="14.25" x14ac:dyDescent="0.2">
      <c r="A76" s="194">
        <v>351000</v>
      </c>
      <c r="B76" s="69" t="str">
        <f>VLOOKUP(A76,CHP!$A$12:D$206,2,0)</f>
        <v xml:space="preserve">Fresadora asfalto a frio W-1000 </v>
      </c>
      <c r="C76" s="82">
        <f t="shared" si="0"/>
        <v>315.33</v>
      </c>
      <c r="D76" s="82">
        <f t="shared" si="3"/>
        <v>0</v>
      </c>
      <c r="E76" s="95"/>
      <c r="F76" s="82">
        <f t="shared" si="20"/>
        <v>0</v>
      </c>
      <c r="G76" s="83">
        <f t="shared" si="21"/>
        <v>2</v>
      </c>
      <c r="H76" s="84">
        <f>VLOOKUP(A76,'Transporte - FU'!$A$3:$C$162,3,0)</f>
        <v>1</v>
      </c>
      <c r="I76" s="83" t="str">
        <f>VLOOKUP(A76,'Transporte - FU'!$A$3:$C$160,2,0)</f>
        <v>EQ001</v>
      </c>
      <c r="J76" s="85">
        <f>VLOOKUP(I76,CHP!$A$13:$D$210,3,0)</f>
        <v>409.48</v>
      </c>
      <c r="K76" s="83" t="s">
        <v>238</v>
      </c>
      <c r="L76" s="159"/>
      <c r="M76" s="86">
        <f t="shared" si="22"/>
        <v>0</v>
      </c>
    </row>
    <row r="77" spans="1:13" s="77" customFormat="1" ht="14.25" x14ac:dyDescent="0.2">
      <c r="A77" s="194">
        <v>352000</v>
      </c>
      <c r="B77" s="69" t="str">
        <f>VLOOKUP(A77,CHP!$A$12:D$206,2,0)</f>
        <v>Fresadora asfalto a frio W-200 F</v>
      </c>
      <c r="C77" s="82">
        <f t="shared" si="0"/>
        <v>315.33</v>
      </c>
      <c r="D77" s="82">
        <f t="shared" si="3"/>
        <v>0</v>
      </c>
      <c r="E77" s="95"/>
      <c r="F77" s="82">
        <f t="shared" si="20"/>
        <v>0</v>
      </c>
      <c r="G77" s="83">
        <f t="shared" si="21"/>
        <v>2</v>
      </c>
      <c r="H77" s="84">
        <f>VLOOKUP(A77,'Transporte - FU'!$A$3:$C$162,3,0)</f>
        <v>1</v>
      </c>
      <c r="I77" s="83" t="str">
        <f>VLOOKUP(A77,'Transporte - FU'!$A$3:$C$160,2,0)</f>
        <v>EQ001</v>
      </c>
      <c r="J77" s="85">
        <f>VLOOKUP(I77,CHP!$A$13:$D$210,3,0)</f>
        <v>409.48</v>
      </c>
      <c r="K77" s="83" t="s">
        <v>238</v>
      </c>
      <c r="L77" s="159"/>
      <c r="M77" s="86">
        <f t="shared" si="22"/>
        <v>0</v>
      </c>
    </row>
    <row r="78" spans="1:13" s="77" customFormat="1" ht="14.25" x14ac:dyDescent="0.2">
      <c r="A78" s="194">
        <v>370440</v>
      </c>
      <c r="B78" s="69" t="str">
        <f>VLOOKUP(A78,CHP!$A$12:D$206,2,0)</f>
        <v>Máquina pintura de faixas</v>
      </c>
      <c r="C78" s="82">
        <f t="shared" si="0"/>
        <v>315.33</v>
      </c>
      <c r="D78" s="82">
        <f t="shared" si="3"/>
        <v>0</v>
      </c>
      <c r="E78" s="95"/>
      <c r="F78" s="82">
        <f t="shared" si="20"/>
        <v>0</v>
      </c>
      <c r="G78" s="83">
        <f t="shared" si="21"/>
        <v>1</v>
      </c>
      <c r="H78" s="84">
        <f>VLOOKUP(A78,'Transporte - FU'!$A$3:$C$162,3,0)</f>
        <v>1</v>
      </c>
      <c r="I78" s="83">
        <f>VLOOKUP(A78,'Transporte - FU'!$A$3:$C$160,2,0)</f>
        <v>370440</v>
      </c>
      <c r="J78" s="85">
        <f>VLOOKUP(I78,CHP!$A$13:$D$210,3,0)</f>
        <v>198.53</v>
      </c>
      <c r="K78" s="83" t="s">
        <v>238</v>
      </c>
      <c r="L78" s="159"/>
      <c r="M78" s="86">
        <f>IFERROR(((C78*G78*H78)/$M$6+(D78*G78*H78)/$M$7)*J78*F78,0)+(F78*L78)</f>
        <v>0</v>
      </c>
    </row>
    <row r="79" spans="1:13" s="77" customFormat="1" ht="14.25" x14ac:dyDescent="0.2">
      <c r="A79" s="194">
        <v>344500</v>
      </c>
      <c r="B79" s="69" t="str">
        <f>VLOOKUP(A79,CHP!$A$12:D$206,2,0)</f>
        <v>Microtrator c/ pulverizador 450 l</v>
      </c>
      <c r="C79" s="82">
        <f t="shared" si="0"/>
        <v>315.33</v>
      </c>
      <c r="D79" s="82">
        <f t="shared" si="3"/>
        <v>0</v>
      </c>
      <c r="E79" s="95"/>
      <c r="F79" s="82">
        <f t="shared" ref="F79:F111" si="23">ROUNDUP(E79/($M$9*$M$8),0)</f>
        <v>0</v>
      </c>
      <c r="G79" s="83">
        <f t="shared" ref="G79:G111" si="24">IF(A79=I79,1,2)</f>
        <v>2</v>
      </c>
      <c r="H79" s="84">
        <f>VLOOKUP(A79,'Transporte - FU'!$A$3:$C$162,3,0)</f>
        <v>0.33</v>
      </c>
      <c r="I79" s="83" t="str">
        <f>VLOOKUP(A79,'Transporte - FU'!$A$3:$C$160,2,0)</f>
        <v>EQ001</v>
      </c>
      <c r="J79" s="85">
        <f>VLOOKUP(I79,CHP!$A$13:$D$210,3,0)</f>
        <v>409.48</v>
      </c>
      <c r="K79" s="83" t="s">
        <v>238</v>
      </c>
      <c r="L79" s="159"/>
      <c r="M79" s="86">
        <f t="shared" ref="M79:M111" si="25">IFERROR(((C79*G79*H79)/$M$6+(D79*G79*H79)/$M$7)*J79*F79,0)+(F79*L79)</f>
        <v>0</v>
      </c>
    </row>
    <row r="80" spans="1:13" s="77" customFormat="1" ht="14.25" x14ac:dyDescent="0.2">
      <c r="A80" s="194">
        <v>327530</v>
      </c>
      <c r="B80" s="69" t="str">
        <f>VLOOKUP(A80,CHP!$A$12:D$206,2,0)</f>
        <v>Minicarregadeira de pneus 226-B c/vassoura</v>
      </c>
      <c r="C80" s="82">
        <f t="shared" si="0"/>
        <v>315.33</v>
      </c>
      <c r="D80" s="82">
        <f t="shared" si="3"/>
        <v>0</v>
      </c>
      <c r="E80" s="95"/>
      <c r="F80" s="82">
        <f t="shared" si="23"/>
        <v>0</v>
      </c>
      <c r="G80" s="83">
        <f t="shared" si="24"/>
        <v>2</v>
      </c>
      <c r="H80" s="84">
        <f>VLOOKUP(A80,'Transporte - FU'!$A$3:$C$162,3,0)</f>
        <v>0.33</v>
      </c>
      <c r="I80" s="83" t="str">
        <f>VLOOKUP(A80,'Transporte - FU'!$A$3:$C$160,2,0)</f>
        <v>EQ001</v>
      </c>
      <c r="J80" s="85">
        <f>VLOOKUP(I80,CHP!$A$13:$D$210,3,0)</f>
        <v>409.48</v>
      </c>
      <c r="K80" s="83" t="s">
        <v>238</v>
      </c>
      <c r="L80" s="159"/>
      <c r="M80" s="86">
        <f t="shared" si="25"/>
        <v>0</v>
      </c>
    </row>
    <row r="81" spans="1:13" s="77" customFormat="1" ht="28.5" x14ac:dyDescent="0.2">
      <c r="A81" s="194">
        <v>352500</v>
      </c>
      <c r="B81" s="69" t="str">
        <f>VLOOKUP(A81,CHP!$A$12:D$206,2,0)</f>
        <v>Minicarregadeira de pneus S-650 c/fresadora asf. a frio L&lt;=1,00m c/vassoura</v>
      </c>
      <c r="C81" s="82">
        <f t="shared" si="0"/>
        <v>315.33</v>
      </c>
      <c r="D81" s="82">
        <f t="shared" si="3"/>
        <v>0</v>
      </c>
      <c r="E81" s="95"/>
      <c r="F81" s="82">
        <f t="shared" si="23"/>
        <v>0</v>
      </c>
      <c r="G81" s="83">
        <f t="shared" si="24"/>
        <v>2</v>
      </c>
      <c r="H81" s="84">
        <f>VLOOKUP(A81,'Transporte - FU'!$A$3:$C$162,3,0)</f>
        <v>0.5</v>
      </c>
      <c r="I81" s="83" t="str">
        <f>VLOOKUP(A81,'Transporte - FU'!$A$3:$C$160,2,0)</f>
        <v>EQ001</v>
      </c>
      <c r="J81" s="85">
        <f>VLOOKUP(I81,CHP!$A$13:$D$210,3,0)</f>
        <v>409.48</v>
      </c>
      <c r="K81" s="83" t="s">
        <v>238</v>
      </c>
      <c r="L81" s="159"/>
      <c r="M81" s="86">
        <f t="shared" si="25"/>
        <v>0</v>
      </c>
    </row>
    <row r="82" spans="1:13" s="77" customFormat="1" ht="14.25" x14ac:dyDescent="0.2">
      <c r="A82" s="194">
        <v>312000</v>
      </c>
      <c r="B82" s="69" t="str">
        <f>VLOOKUP(A82,CHP!$A$12:D$206,2,0)</f>
        <v>Minicarregadeira de pneus S-650 c/valetadeira mecânica WS-24</v>
      </c>
      <c r="C82" s="82">
        <f t="shared" si="0"/>
        <v>315.33</v>
      </c>
      <c r="D82" s="82">
        <f t="shared" si="3"/>
        <v>0</v>
      </c>
      <c r="E82" s="95"/>
      <c r="F82" s="82">
        <f t="shared" si="23"/>
        <v>0</v>
      </c>
      <c r="G82" s="83">
        <f t="shared" si="24"/>
        <v>2</v>
      </c>
      <c r="H82" s="84">
        <f>VLOOKUP(A82,'Transporte - FU'!$A$3:$C$162,3,0)</f>
        <v>0.5</v>
      </c>
      <c r="I82" s="83" t="str">
        <f>VLOOKUP(A82,'Transporte - FU'!$A$3:$C$160,2,0)</f>
        <v>EQ001</v>
      </c>
      <c r="J82" s="85">
        <f>VLOOKUP(I82,CHP!$A$13:$D$210,3,0)</f>
        <v>409.48</v>
      </c>
      <c r="K82" s="83" t="s">
        <v>238</v>
      </c>
      <c r="L82" s="159"/>
      <c r="M82" s="86">
        <f t="shared" si="25"/>
        <v>0</v>
      </c>
    </row>
    <row r="83" spans="1:13" s="77" customFormat="1" ht="14.25" x14ac:dyDescent="0.2">
      <c r="A83" s="194">
        <v>311400</v>
      </c>
      <c r="B83" s="69" t="str">
        <f>VLOOKUP(A83,CHP!$A$12:D$206,2,0)</f>
        <v>Motoniveladora c/ escarificador 140-K leve</v>
      </c>
      <c r="C83" s="82">
        <f t="shared" si="0"/>
        <v>315.33</v>
      </c>
      <c r="D83" s="82">
        <f t="shared" si="3"/>
        <v>0</v>
      </c>
      <c r="E83" s="95"/>
      <c r="F83" s="82">
        <f t="shared" si="23"/>
        <v>0</v>
      </c>
      <c r="G83" s="83">
        <f t="shared" si="24"/>
        <v>2</v>
      </c>
      <c r="H83" s="84">
        <f>VLOOKUP(A83,'Transporte - FU'!$A$3:$C$162,3,0)</f>
        <v>1</v>
      </c>
      <c r="I83" s="83" t="str">
        <f>VLOOKUP(A83,'Transporte - FU'!$A$3:$C$160,2,0)</f>
        <v>EQ001</v>
      </c>
      <c r="J83" s="85">
        <f>VLOOKUP(I83,CHP!$A$13:$D$210,3,0)</f>
        <v>409.48</v>
      </c>
      <c r="K83" s="83" t="s">
        <v>238</v>
      </c>
      <c r="L83" s="159"/>
      <c r="M83" s="86">
        <f t="shared" si="25"/>
        <v>0</v>
      </c>
    </row>
    <row r="84" spans="1:13" s="77" customFormat="1" ht="14.25" x14ac:dyDescent="0.2">
      <c r="A84" s="194">
        <v>321400</v>
      </c>
      <c r="B84" s="69" t="str">
        <f>VLOOKUP(A84,CHP!$A$12:D$206,2,0)</f>
        <v>Motoniveladora c/ escarificador 140-K média</v>
      </c>
      <c r="C84" s="82">
        <f t="shared" si="0"/>
        <v>315.33</v>
      </c>
      <c r="D84" s="82">
        <f t="shared" si="3"/>
        <v>0</v>
      </c>
      <c r="E84" s="95"/>
      <c r="F84" s="82">
        <f t="shared" si="23"/>
        <v>0</v>
      </c>
      <c r="G84" s="83">
        <f t="shared" si="24"/>
        <v>2</v>
      </c>
      <c r="H84" s="84">
        <f>VLOOKUP(A84,'Transporte - FU'!$A$3:$C$162,3,0)</f>
        <v>1</v>
      </c>
      <c r="I84" s="83" t="str">
        <f>VLOOKUP(A84,'Transporte - FU'!$A$3:$C$160,2,0)</f>
        <v>EQ001</v>
      </c>
      <c r="J84" s="85">
        <f>VLOOKUP(I84,CHP!$A$13:$D$210,3,0)</f>
        <v>409.48</v>
      </c>
      <c r="K84" s="83" t="s">
        <v>238</v>
      </c>
      <c r="L84" s="159"/>
      <c r="M84" s="86">
        <f t="shared" si="25"/>
        <v>0</v>
      </c>
    </row>
    <row r="85" spans="1:13" s="77" customFormat="1" ht="14.25" x14ac:dyDescent="0.2">
      <c r="A85" s="194">
        <v>331400</v>
      </c>
      <c r="B85" s="69" t="str">
        <f>VLOOKUP(A85,CHP!$A$12:D$206,2,0)</f>
        <v>Motoniveladora c/ escarificador 140-K severa</v>
      </c>
      <c r="C85" s="82">
        <f t="shared" si="0"/>
        <v>315.33</v>
      </c>
      <c r="D85" s="82">
        <f t="shared" si="3"/>
        <v>0</v>
      </c>
      <c r="E85" s="95"/>
      <c r="F85" s="82">
        <f t="shared" si="23"/>
        <v>0</v>
      </c>
      <c r="G85" s="83">
        <f t="shared" si="24"/>
        <v>2</v>
      </c>
      <c r="H85" s="84">
        <f>VLOOKUP(A85,'Transporte - FU'!$A$3:$C$162,3,0)</f>
        <v>1</v>
      </c>
      <c r="I85" s="83" t="str">
        <f>VLOOKUP(A85,'Transporte - FU'!$A$3:$C$160,2,0)</f>
        <v>EQ001</v>
      </c>
      <c r="J85" s="85">
        <f>VLOOKUP(I85,CHP!$A$13:$D$210,3,0)</f>
        <v>409.48</v>
      </c>
      <c r="K85" s="83" t="s">
        <v>238</v>
      </c>
      <c r="L85" s="159"/>
      <c r="M85" s="86">
        <f t="shared" si="25"/>
        <v>0</v>
      </c>
    </row>
    <row r="86" spans="1:13" s="77" customFormat="1" ht="14.25" x14ac:dyDescent="0.2">
      <c r="A86" s="194">
        <v>311200</v>
      </c>
      <c r="B86" s="69" t="str">
        <f>VLOOKUP(A86,CHP!$A$12:D$206,2,0)</f>
        <v>Motoniveladora 120-K leve</v>
      </c>
      <c r="C86" s="82">
        <f t="shared" si="0"/>
        <v>315.33</v>
      </c>
      <c r="D86" s="82">
        <f t="shared" si="3"/>
        <v>0</v>
      </c>
      <c r="E86" s="95"/>
      <c r="F86" s="82">
        <f t="shared" si="23"/>
        <v>0</v>
      </c>
      <c r="G86" s="83">
        <f t="shared" si="24"/>
        <v>2</v>
      </c>
      <c r="H86" s="84">
        <f>VLOOKUP(A86,'Transporte - FU'!$A$3:$C$162,3,0)</f>
        <v>1</v>
      </c>
      <c r="I86" s="83" t="str">
        <f>VLOOKUP(A86,'Transporte - FU'!$A$3:$C$160,2,0)</f>
        <v>EQ001</v>
      </c>
      <c r="J86" s="85">
        <f>VLOOKUP(I86,CHP!$A$13:$D$210,3,0)</f>
        <v>409.48</v>
      </c>
      <c r="K86" s="83" t="s">
        <v>238</v>
      </c>
      <c r="L86" s="159"/>
      <c r="M86" s="86">
        <f t="shared" si="25"/>
        <v>0</v>
      </c>
    </row>
    <row r="87" spans="1:13" s="77" customFormat="1" ht="14.25" x14ac:dyDescent="0.2">
      <c r="A87" s="194">
        <v>321200</v>
      </c>
      <c r="B87" s="69" t="str">
        <f>VLOOKUP(A87,CHP!$A$12:D$206,2,0)</f>
        <v>Motoniveladora 120-K média</v>
      </c>
      <c r="C87" s="82">
        <f t="shared" si="0"/>
        <v>315.33</v>
      </c>
      <c r="D87" s="82">
        <f t="shared" si="3"/>
        <v>0</v>
      </c>
      <c r="E87" s="95"/>
      <c r="F87" s="82">
        <f t="shared" si="23"/>
        <v>0</v>
      </c>
      <c r="G87" s="83">
        <f t="shared" si="24"/>
        <v>2</v>
      </c>
      <c r="H87" s="84">
        <f>VLOOKUP(A87,'Transporte - FU'!$A$3:$C$162,3,0)</f>
        <v>1</v>
      </c>
      <c r="I87" s="83" t="str">
        <f>VLOOKUP(A87,'Transporte - FU'!$A$3:$C$160,2,0)</f>
        <v>EQ001</v>
      </c>
      <c r="J87" s="85">
        <f>VLOOKUP(I87,CHP!$A$13:$D$210,3,0)</f>
        <v>409.48</v>
      </c>
      <c r="K87" s="83" t="s">
        <v>238</v>
      </c>
      <c r="L87" s="159"/>
      <c r="M87" s="86">
        <f t="shared" si="25"/>
        <v>0</v>
      </c>
    </row>
    <row r="88" spans="1:13" s="77" customFormat="1" ht="14.25" x14ac:dyDescent="0.2">
      <c r="A88" s="194">
        <v>331200</v>
      </c>
      <c r="B88" s="69" t="str">
        <f>VLOOKUP(A88,CHP!$A$12:D$206,2,0)</f>
        <v>Motoniveladora 120-K severa</v>
      </c>
      <c r="C88" s="82">
        <f t="shared" si="0"/>
        <v>315.33</v>
      </c>
      <c r="D88" s="82">
        <f t="shared" si="3"/>
        <v>0</v>
      </c>
      <c r="E88" s="95"/>
      <c r="F88" s="82">
        <f t="shared" si="23"/>
        <v>0</v>
      </c>
      <c r="G88" s="83">
        <f t="shared" si="24"/>
        <v>2</v>
      </c>
      <c r="H88" s="84">
        <f>VLOOKUP(A88,'Transporte - FU'!$A$3:$C$162,3,0)</f>
        <v>1</v>
      </c>
      <c r="I88" s="83" t="str">
        <f>VLOOKUP(A88,'Transporte - FU'!$A$3:$C$160,2,0)</f>
        <v>EQ001</v>
      </c>
      <c r="J88" s="85">
        <f>VLOOKUP(I88,CHP!$A$13:$D$210,3,0)</f>
        <v>409.48</v>
      </c>
      <c r="K88" s="83" t="s">
        <v>238</v>
      </c>
      <c r="L88" s="159"/>
      <c r="M88" s="86">
        <f t="shared" si="25"/>
        <v>0</v>
      </c>
    </row>
    <row r="89" spans="1:13" s="77" customFormat="1" ht="14.25" x14ac:dyDescent="0.2">
      <c r="A89" s="194">
        <v>310400</v>
      </c>
      <c r="B89" s="69" t="str">
        <f>VLOOKUP(A89,CHP!$A$12:D$206,2,0)</f>
        <v>Motoniveladora 140-K leve</v>
      </c>
      <c r="C89" s="82">
        <f t="shared" si="0"/>
        <v>315.33</v>
      </c>
      <c r="D89" s="82">
        <f t="shared" si="3"/>
        <v>0</v>
      </c>
      <c r="E89" s="95"/>
      <c r="F89" s="82">
        <f t="shared" si="23"/>
        <v>0</v>
      </c>
      <c r="G89" s="83">
        <f t="shared" si="24"/>
        <v>2</v>
      </c>
      <c r="H89" s="84">
        <f>VLOOKUP(A89,'Transporte - FU'!$A$3:$C$162,3,0)</f>
        <v>1</v>
      </c>
      <c r="I89" s="83" t="str">
        <f>VLOOKUP(A89,'Transporte - FU'!$A$3:$C$160,2,0)</f>
        <v>EQ001</v>
      </c>
      <c r="J89" s="85">
        <f>VLOOKUP(I89,CHP!$A$13:$D$210,3,0)</f>
        <v>409.48</v>
      </c>
      <c r="K89" s="83" t="s">
        <v>238</v>
      </c>
      <c r="L89" s="159"/>
      <c r="M89" s="86">
        <f t="shared" si="25"/>
        <v>0</v>
      </c>
    </row>
    <row r="90" spans="1:13" s="77" customFormat="1" ht="14.25" x14ac:dyDescent="0.2">
      <c r="A90" s="194">
        <v>320400</v>
      </c>
      <c r="B90" s="69" t="str">
        <f>VLOOKUP(A90,CHP!$A$12:D$206,2,0)</f>
        <v>Motoniveladora 140-k média</v>
      </c>
      <c r="C90" s="82">
        <f t="shared" si="0"/>
        <v>315.33</v>
      </c>
      <c r="D90" s="82">
        <f t="shared" si="3"/>
        <v>0</v>
      </c>
      <c r="E90" s="95"/>
      <c r="F90" s="82">
        <f t="shared" si="23"/>
        <v>0</v>
      </c>
      <c r="G90" s="83">
        <f t="shared" si="24"/>
        <v>2</v>
      </c>
      <c r="H90" s="84">
        <f>VLOOKUP(A90,'Transporte - FU'!$A$3:$C$162,3,0)</f>
        <v>1</v>
      </c>
      <c r="I90" s="83" t="str">
        <f>VLOOKUP(A90,'Transporte - FU'!$A$3:$C$160,2,0)</f>
        <v>EQ001</v>
      </c>
      <c r="J90" s="85">
        <f>VLOOKUP(I90,CHP!$A$13:$D$210,3,0)</f>
        <v>409.48</v>
      </c>
      <c r="K90" s="83" t="s">
        <v>238</v>
      </c>
      <c r="L90" s="159"/>
      <c r="M90" s="86">
        <f t="shared" si="25"/>
        <v>0</v>
      </c>
    </row>
    <row r="91" spans="1:13" s="77" customFormat="1" ht="14.25" x14ac:dyDescent="0.2">
      <c r="A91" s="194">
        <v>330400</v>
      </c>
      <c r="B91" s="69" t="str">
        <f>VLOOKUP(A91,CHP!$A$12:D$206,2,0)</f>
        <v>Motoniveladora 140-k severa</v>
      </c>
      <c r="C91" s="82">
        <f t="shared" si="0"/>
        <v>315.33</v>
      </c>
      <c r="D91" s="82">
        <f t="shared" si="3"/>
        <v>0</v>
      </c>
      <c r="E91" s="95"/>
      <c r="F91" s="82">
        <f t="shared" si="23"/>
        <v>0</v>
      </c>
      <c r="G91" s="83">
        <f t="shared" si="24"/>
        <v>2</v>
      </c>
      <c r="H91" s="84">
        <f>VLOOKUP(A91,'Transporte - FU'!$A$3:$C$162,3,0)</f>
        <v>1</v>
      </c>
      <c r="I91" s="83" t="str">
        <f>VLOOKUP(A91,'Transporte - FU'!$A$3:$C$160,2,0)</f>
        <v>EQ001</v>
      </c>
      <c r="J91" s="85">
        <f>VLOOKUP(I91,CHP!$A$13:$D$210,3,0)</f>
        <v>409.48</v>
      </c>
      <c r="K91" s="83" t="s">
        <v>238</v>
      </c>
      <c r="L91" s="159"/>
      <c r="M91" s="86">
        <f t="shared" si="25"/>
        <v>0</v>
      </c>
    </row>
    <row r="92" spans="1:13" s="77" customFormat="1" ht="14.25" x14ac:dyDescent="0.2">
      <c r="A92" s="194">
        <v>323104</v>
      </c>
      <c r="B92" s="69" t="str">
        <f>VLOOKUP(A92,CHP!$A$12:D$206,2,0)</f>
        <v xml:space="preserve">Pavimentadora com formas deslizantes </v>
      </c>
      <c r="C92" s="82">
        <f t="shared" si="0"/>
        <v>315.33</v>
      </c>
      <c r="D92" s="82">
        <f t="shared" si="3"/>
        <v>0</v>
      </c>
      <c r="E92" s="95"/>
      <c r="F92" s="82">
        <f t="shared" si="23"/>
        <v>0</v>
      </c>
      <c r="G92" s="83">
        <f t="shared" si="24"/>
        <v>2</v>
      </c>
      <c r="H92" s="84">
        <f>VLOOKUP(A92,'Transporte - FU'!$A$3:$C$162,3,0)</f>
        <v>1</v>
      </c>
      <c r="I92" s="83" t="str">
        <f>VLOOKUP(A92,'Transporte - FU'!$A$3:$C$160,2,0)</f>
        <v>EQ001</v>
      </c>
      <c r="J92" s="85">
        <f>VLOOKUP(I92,CHP!$A$13:$D$210,3,0)</f>
        <v>409.48</v>
      </c>
      <c r="K92" s="83" t="s">
        <v>238</v>
      </c>
      <c r="L92" s="159"/>
      <c r="M92" s="86">
        <f t="shared" si="25"/>
        <v>0</v>
      </c>
    </row>
    <row r="93" spans="1:13" s="77" customFormat="1" ht="14.25" x14ac:dyDescent="0.2">
      <c r="A93" s="194">
        <v>325125</v>
      </c>
      <c r="B93" s="69" t="str">
        <f>VLOOKUP(A93,CHP!$A$12:D$206,2,0)</f>
        <v>Pavimentadora/extrusora de concreto 4400</v>
      </c>
      <c r="C93" s="82">
        <f t="shared" si="0"/>
        <v>315.33</v>
      </c>
      <c r="D93" s="82">
        <f t="shared" si="3"/>
        <v>0</v>
      </c>
      <c r="E93" s="95"/>
      <c r="F93" s="82">
        <f t="shared" si="23"/>
        <v>0</v>
      </c>
      <c r="G93" s="83">
        <f t="shared" si="24"/>
        <v>2</v>
      </c>
      <c r="H93" s="84">
        <f>VLOOKUP(A93,'Transporte - FU'!$A$3:$C$162,3,0)</f>
        <v>1</v>
      </c>
      <c r="I93" s="83" t="str">
        <f>VLOOKUP(A93,'Transporte - FU'!$A$3:$C$160,2,0)</f>
        <v>EQ001</v>
      </c>
      <c r="J93" s="85">
        <f>VLOOKUP(I93,CHP!$A$13:$D$210,3,0)</f>
        <v>409.48</v>
      </c>
      <c r="K93" s="83" t="s">
        <v>238</v>
      </c>
      <c r="L93" s="159"/>
      <c r="M93" s="86">
        <f t="shared" si="25"/>
        <v>0</v>
      </c>
    </row>
    <row r="94" spans="1:13" s="77" customFormat="1" ht="14.25" x14ac:dyDescent="0.2">
      <c r="A94" s="194">
        <v>300030</v>
      </c>
      <c r="B94" s="69" t="str">
        <f>VLOOKUP(A94,CHP!$A$12:D$206,2,0)</f>
        <v>Prancha p/ carreta (25 t)</v>
      </c>
      <c r="C94" s="82">
        <f t="shared" si="0"/>
        <v>315.33</v>
      </c>
      <c r="D94" s="82">
        <f t="shared" si="3"/>
        <v>0</v>
      </c>
      <c r="E94" s="95"/>
      <c r="F94" s="82">
        <f t="shared" si="23"/>
        <v>0</v>
      </c>
      <c r="G94" s="83">
        <f t="shared" si="24"/>
        <v>1</v>
      </c>
      <c r="H94" s="84">
        <f>VLOOKUP(A94,'Transporte - FU'!$A$3:$C$162,3,0)</f>
        <v>1</v>
      </c>
      <c r="I94" s="83">
        <f>VLOOKUP(A94,'Transporte - FU'!$A$3:$C$160,2,0)</f>
        <v>300030</v>
      </c>
      <c r="J94" s="85">
        <f>VLOOKUP(I94,CHP!$A$13:$D$210,3,0)</f>
        <v>30.18</v>
      </c>
      <c r="K94" s="83" t="s">
        <v>238</v>
      </c>
      <c r="L94" s="159"/>
      <c r="M94" s="86">
        <f t="shared" si="25"/>
        <v>0</v>
      </c>
    </row>
    <row r="95" spans="1:13" s="77" customFormat="1" ht="14.25" x14ac:dyDescent="0.2">
      <c r="A95" s="194">
        <v>325020</v>
      </c>
      <c r="B95" s="69" t="str">
        <f>VLOOKUP(A95,CHP!$A$12:D$206,2,0)</f>
        <v>Recicl. a frio WR-240 p/asp.água/emulsão</v>
      </c>
      <c r="C95" s="82">
        <f t="shared" si="0"/>
        <v>315.33</v>
      </c>
      <c r="D95" s="82">
        <f t="shared" si="3"/>
        <v>0</v>
      </c>
      <c r="E95" s="95"/>
      <c r="F95" s="82">
        <f t="shared" si="23"/>
        <v>0</v>
      </c>
      <c r="G95" s="83">
        <f t="shared" si="24"/>
        <v>2</v>
      </c>
      <c r="H95" s="84">
        <f>VLOOKUP(A95,'Transporte - FU'!$A$3:$C$162,3,0)</f>
        <v>1</v>
      </c>
      <c r="I95" s="83" t="str">
        <f>VLOOKUP(A95,'Transporte - FU'!$A$3:$C$160,2,0)</f>
        <v>EQ001</v>
      </c>
      <c r="J95" s="85">
        <f>VLOOKUP(I95,CHP!$A$13:$D$210,3,0)</f>
        <v>409.48</v>
      </c>
      <c r="K95" s="83" t="s">
        <v>238</v>
      </c>
      <c r="L95" s="159"/>
      <c r="M95" s="86">
        <f t="shared" si="25"/>
        <v>0</v>
      </c>
    </row>
    <row r="96" spans="1:13" s="77" customFormat="1" ht="14.25" x14ac:dyDescent="0.2">
      <c r="A96" s="194">
        <v>325010</v>
      </c>
      <c r="B96" s="69" t="str">
        <f>VLOOKUP(A96,CHP!$A$12:D$206,2,0)</f>
        <v>Recicl. a frio WR-240 p/espuma de asfalto</v>
      </c>
      <c r="C96" s="82">
        <f t="shared" si="0"/>
        <v>315.33</v>
      </c>
      <c r="D96" s="82">
        <f t="shared" si="3"/>
        <v>0</v>
      </c>
      <c r="E96" s="95"/>
      <c r="F96" s="82">
        <f t="shared" si="23"/>
        <v>0</v>
      </c>
      <c r="G96" s="83">
        <f t="shared" si="24"/>
        <v>2</v>
      </c>
      <c r="H96" s="84">
        <f>VLOOKUP(A96,'Transporte - FU'!$A$3:$C$162,3,0)</f>
        <v>1</v>
      </c>
      <c r="I96" s="83" t="str">
        <f>VLOOKUP(A96,'Transporte - FU'!$A$3:$C$160,2,0)</f>
        <v>EQ001</v>
      </c>
      <c r="J96" s="85">
        <f>VLOOKUP(I96,CHP!$A$13:$D$210,3,0)</f>
        <v>409.48</v>
      </c>
      <c r="K96" s="83" t="s">
        <v>238</v>
      </c>
      <c r="L96" s="159"/>
      <c r="M96" s="86">
        <f t="shared" si="25"/>
        <v>0</v>
      </c>
    </row>
    <row r="97" spans="1:13" s="77" customFormat="1" ht="14.25" x14ac:dyDescent="0.2">
      <c r="A97" s="194">
        <v>325150</v>
      </c>
      <c r="B97" s="69" t="str">
        <f>VLOOKUP(A97,CHP!$A$12:D$206,2,0)</f>
        <v>Recicladora a frio RS-460</v>
      </c>
      <c r="C97" s="82">
        <f t="shared" si="0"/>
        <v>315.33</v>
      </c>
      <c r="D97" s="82">
        <f t="shared" si="3"/>
        <v>0</v>
      </c>
      <c r="E97" s="95"/>
      <c r="F97" s="82">
        <f t="shared" si="23"/>
        <v>0</v>
      </c>
      <c r="G97" s="83">
        <f t="shared" si="24"/>
        <v>2</v>
      </c>
      <c r="H97" s="84">
        <f>VLOOKUP(A97,'Transporte - FU'!$A$3:$C$162,3,0)</f>
        <v>1</v>
      </c>
      <c r="I97" s="83" t="str">
        <f>VLOOKUP(A97,'Transporte - FU'!$A$3:$C$160,2,0)</f>
        <v>EQ001</v>
      </c>
      <c r="J97" s="85">
        <f>VLOOKUP(I97,CHP!$A$13:$D$210,3,0)</f>
        <v>409.48</v>
      </c>
      <c r="K97" s="83" t="s">
        <v>238</v>
      </c>
      <c r="L97" s="159"/>
      <c r="M97" s="86">
        <f t="shared" si="25"/>
        <v>0</v>
      </c>
    </row>
    <row r="98" spans="1:13" s="77" customFormat="1" ht="14.25" x14ac:dyDescent="0.2">
      <c r="A98" s="194">
        <v>325200</v>
      </c>
      <c r="B98" s="69" t="str">
        <f>VLOOKUP(A98,CHP!$A$12:D$206,2,0)</f>
        <v>Recicladora a frio RM-400</v>
      </c>
      <c r="C98" s="82">
        <f t="shared" si="0"/>
        <v>315.33</v>
      </c>
      <c r="D98" s="82">
        <f t="shared" si="3"/>
        <v>0</v>
      </c>
      <c r="E98" s="95"/>
      <c r="F98" s="82">
        <f t="shared" si="23"/>
        <v>0</v>
      </c>
      <c r="G98" s="83">
        <f t="shared" si="24"/>
        <v>2</v>
      </c>
      <c r="H98" s="84">
        <f>VLOOKUP(A98,'Transporte - FU'!$A$3:$C$162,3,0)</f>
        <v>1</v>
      </c>
      <c r="I98" s="83" t="str">
        <f>VLOOKUP(A98,'Transporte - FU'!$A$3:$C$160,2,0)</f>
        <v>EQ001</v>
      </c>
      <c r="J98" s="85">
        <f>VLOOKUP(I98,CHP!$A$13:$D$210,3,0)</f>
        <v>409.48</v>
      </c>
      <c r="K98" s="83" t="s">
        <v>238</v>
      </c>
      <c r="L98" s="159"/>
      <c r="M98" s="86">
        <f t="shared" si="25"/>
        <v>0</v>
      </c>
    </row>
    <row r="99" spans="1:13" s="77" customFormat="1" ht="14.25" x14ac:dyDescent="0.2">
      <c r="A99" s="194">
        <v>325250</v>
      </c>
      <c r="B99" s="69" t="str">
        <f>VLOOKUP(A99,CHP!$A$12:D$206,2,0)</f>
        <v>Recicladora a frio RM-500</v>
      </c>
      <c r="C99" s="82">
        <f t="shared" si="0"/>
        <v>315.33</v>
      </c>
      <c r="D99" s="82">
        <f t="shared" si="3"/>
        <v>0</v>
      </c>
      <c r="E99" s="95"/>
      <c r="F99" s="82">
        <f t="shared" si="23"/>
        <v>0</v>
      </c>
      <c r="G99" s="83">
        <f t="shared" si="24"/>
        <v>2</v>
      </c>
      <c r="H99" s="84">
        <f>VLOOKUP(A99,'Transporte - FU'!$A$3:$C$162,3,0)</f>
        <v>1</v>
      </c>
      <c r="I99" s="83" t="str">
        <f>VLOOKUP(A99,'Transporte - FU'!$A$3:$C$160,2,0)</f>
        <v>EQ001</v>
      </c>
      <c r="J99" s="85">
        <f>VLOOKUP(I99,CHP!$A$13:$D$210,3,0)</f>
        <v>409.48</v>
      </c>
      <c r="K99" s="83" t="s">
        <v>238</v>
      </c>
      <c r="L99" s="159"/>
      <c r="M99" s="86">
        <f t="shared" si="25"/>
        <v>0</v>
      </c>
    </row>
    <row r="100" spans="1:13" s="77" customFormat="1" ht="14.25" x14ac:dyDescent="0.2">
      <c r="A100" s="194">
        <v>371150</v>
      </c>
      <c r="B100" s="69" t="str">
        <f>VLOOKUP(A100,CHP!$A$12:D$206,2,0)</f>
        <v>Régua vibratória treliçada L&lt;=6,00m</v>
      </c>
      <c r="C100" s="82">
        <f t="shared" si="0"/>
        <v>315.33</v>
      </c>
      <c r="D100" s="82">
        <f t="shared" si="3"/>
        <v>0</v>
      </c>
      <c r="E100" s="95"/>
      <c r="F100" s="82">
        <f t="shared" si="23"/>
        <v>0</v>
      </c>
      <c r="G100" s="83">
        <f t="shared" si="24"/>
        <v>2</v>
      </c>
      <c r="H100" s="84">
        <f>VLOOKUP(A100,'Transporte - FU'!$A$3:$C$162,3,0)</f>
        <v>9</v>
      </c>
      <c r="I100" s="83" t="str">
        <f>VLOOKUP(A100,'Transporte - FU'!$A$3:$C$160,2,0)</f>
        <v>EQ001</v>
      </c>
      <c r="J100" s="85">
        <f>VLOOKUP(I100,CHP!$A$13:$D$210,3,0)</f>
        <v>409.48</v>
      </c>
      <c r="K100" s="83" t="s">
        <v>238</v>
      </c>
      <c r="L100" s="159"/>
      <c r="M100" s="86">
        <f t="shared" si="25"/>
        <v>0</v>
      </c>
    </row>
    <row r="101" spans="1:13" s="77" customFormat="1" ht="14.25" x14ac:dyDescent="0.2">
      <c r="A101" s="194">
        <v>312520</v>
      </c>
      <c r="B101" s="69" t="str">
        <f>VLOOKUP(A101,CHP!$A$12:D$206,2,0)</f>
        <v>Retroescavadeira 580N leve</v>
      </c>
      <c r="C101" s="82">
        <f t="shared" si="0"/>
        <v>315.33</v>
      </c>
      <c r="D101" s="82">
        <f t="shared" si="3"/>
        <v>0</v>
      </c>
      <c r="E101" s="95"/>
      <c r="F101" s="82">
        <f t="shared" si="23"/>
        <v>0</v>
      </c>
      <c r="G101" s="83">
        <f t="shared" si="24"/>
        <v>2</v>
      </c>
      <c r="H101" s="84">
        <f>VLOOKUP(A101,'Transporte - FU'!$A$3:$C$162,3,0)</f>
        <v>0.5</v>
      </c>
      <c r="I101" s="83" t="str">
        <f>VLOOKUP(A101,'Transporte - FU'!$A$3:$C$160,2,0)</f>
        <v>EQ001</v>
      </c>
      <c r="J101" s="85">
        <f>VLOOKUP(I101,CHP!$A$13:$D$210,3,0)</f>
        <v>409.48</v>
      </c>
      <c r="K101" s="83" t="s">
        <v>238</v>
      </c>
      <c r="L101" s="159"/>
      <c r="M101" s="86">
        <f t="shared" si="25"/>
        <v>0</v>
      </c>
    </row>
    <row r="102" spans="1:13" s="77" customFormat="1" ht="14.25" x14ac:dyDescent="0.2">
      <c r="A102" s="194">
        <v>322520</v>
      </c>
      <c r="B102" s="69" t="str">
        <f>VLOOKUP(A102,CHP!$A$12:D$206,2,0)</f>
        <v>Retroescavadeira 580N média</v>
      </c>
      <c r="C102" s="82">
        <f t="shared" si="0"/>
        <v>315.33</v>
      </c>
      <c r="D102" s="82">
        <f t="shared" si="3"/>
        <v>0</v>
      </c>
      <c r="E102" s="95"/>
      <c r="F102" s="82">
        <f t="shared" si="23"/>
        <v>0</v>
      </c>
      <c r="G102" s="83">
        <f t="shared" si="24"/>
        <v>2</v>
      </c>
      <c r="H102" s="84">
        <f>VLOOKUP(A102,'Transporte - FU'!$A$3:$C$162,3,0)</f>
        <v>0.5</v>
      </c>
      <c r="I102" s="83" t="str">
        <f>VLOOKUP(A102,'Transporte - FU'!$A$3:$C$160,2,0)</f>
        <v>EQ001</v>
      </c>
      <c r="J102" s="85">
        <f>VLOOKUP(I102,CHP!$A$13:$D$210,3,0)</f>
        <v>409.48</v>
      </c>
      <c r="K102" s="83" t="s">
        <v>238</v>
      </c>
      <c r="L102" s="159"/>
      <c r="M102" s="86">
        <f t="shared" si="25"/>
        <v>0</v>
      </c>
    </row>
    <row r="103" spans="1:13" s="77" customFormat="1" ht="14.25" x14ac:dyDescent="0.2">
      <c r="A103" s="194">
        <v>332520</v>
      </c>
      <c r="B103" s="69" t="str">
        <f>VLOOKUP(A103,CHP!$A$12:D$206,2,0)</f>
        <v>Retroescavadeira 580N severa</v>
      </c>
      <c r="C103" s="82">
        <f t="shared" si="0"/>
        <v>315.33</v>
      </c>
      <c r="D103" s="82">
        <f t="shared" si="3"/>
        <v>0</v>
      </c>
      <c r="E103" s="95"/>
      <c r="F103" s="82">
        <f t="shared" si="23"/>
        <v>0</v>
      </c>
      <c r="G103" s="83">
        <f t="shared" si="24"/>
        <v>2</v>
      </c>
      <c r="H103" s="84">
        <f>VLOOKUP(A103,'Transporte - FU'!$A$3:$C$162,3,0)</f>
        <v>0.5</v>
      </c>
      <c r="I103" s="83" t="str">
        <f>VLOOKUP(A103,'Transporte - FU'!$A$3:$C$160,2,0)</f>
        <v>EQ001</v>
      </c>
      <c r="J103" s="85">
        <f>VLOOKUP(I103,CHP!$A$13:$D$210,3,0)</f>
        <v>409.48</v>
      </c>
      <c r="K103" s="83" t="s">
        <v>238</v>
      </c>
      <c r="L103" s="159"/>
      <c r="M103" s="86">
        <f t="shared" si="25"/>
        <v>0</v>
      </c>
    </row>
    <row r="104" spans="1:13" s="77" customFormat="1" ht="14.25" x14ac:dyDescent="0.2">
      <c r="A104" s="194">
        <v>340140</v>
      </c>
      <c r="B104" s="69" t="str">
        <f>VLOOKUP(A104,CHP!$A$12:D$206,2,0)</f>
        <v>Rolo liso autopropelido VAP-55 P</v>
      </c>
      <c r="C104" s="82">
        <f t="shared" si="0"/>
        <v>315.33</v>
      </c>
      <c r="D104" s="82">
        <f t="shared" si="3"/>
        <v>0</v>
      </c>
      <c r="E104" s="95"/>
      <c r="F104" s="82">
        <f t="shared" si="23"/>
        <v>0</v>
      </c>
      <c r="G104" s="83">
        <f t="shared" si="24"/>
        <v>2</v>
      </c>
      <c r="H104" s="84">
        <f>VLOOKUP(A104,'Transporte - FU'!$A$3:$C$162,3,0)</f>
        <v>1</v>
      </c>
      <c r="I104" s="83" t="str">
        <f>VLOOKUP(A104,'Transporte - FU'!$A$3:$C$160,2,0)</f>
        <v>EQ001</v>
      </c>
      <c r="J104" s="85">
        <f>VLOOKUP(I104,CHP!$A$13:$D$210,3,0)</f>
        <v>409.48</v>
      </c>
      <c r="K104" s="83" t="s">
        <v>238</v>
      </c>
      <c r="L104" s="159"/>
      <c r="M104" s="86">
        <f t="shared" si="25"/>
        <v>0</v>
      </c>
    </row>
    <row r="105" spans="1:13" s="77" customFormat="1" ht="14.25" x14ac:dyDescent="0.2">
      <c r="A105" s="194">
        <v>340150</v>
      </c>
      <c r="B105" s="69" t="str">
        <f>VLOOKUP(A105,CHP!$A$12:D$206,2,0)</f>
        <v>Rolo pé de carneiro autopropelido VAP-70 PT</v>
      </c>
      <c r="C105" s="82">
        <f t="shared" si="0"/>
        <v>315.33</v>
      </c>
      <c r="D105" s="82">
        <f t="shared" si="3"/>
        <v>0</v>
      </c>
      <c r="E105" s="95"/>
      <c r="F105" s="82">
        <f t="shared" si="23"/>
        <v>0</v>
      </c>
      <c r="G105" s="83">
        <f t="shared" si="24"/>
        <v>2</v>
      </c>
      <c r="H105" s="84">
        <f>VLOOKUP(A105,'Transporte - FU'!$A$3:$C$162,3,0)</f>
        <v>0.5</v>
      </c>
      <c r="I105" s="83" t="str">
        <f>VLOOKUP(A105,'Transporte - FU'!$A$3:$C$160,2,0)</f>
        <v>EQ001</v>
      </c>
      <c r="J105" s="85">
        <f>VLOOKUP(I105,CHP!$A$13:$D$210,3,0)</f>
        <v>409.48</v>
      </c>
      <c r="K105" s="83" t="s">
        <v>238</v>
      </c>
      <c r="L105" s="159"/>
      <c r="M105" s="86">
        <f t="shared" si="25"/>
        <v>0</v>
      </c>
    </row>
    <row r="106" spans="1:13" s="77" customFormat="1" ht="14.25" x14ac:dyDescent="0.2">
      <c r="A106" s="194">
        <v>345500</v>
      </c>
      <c r="B106" s="69" t="str">
        <f>VLOOKUP(A106,CHP!$A$12:D$206,2,0)</f>
        <v>Rolo pneus autopropelido 21 t</v>
      </c>
      <c r="C106" s="82">
        <f t="shared" si="0"/>
        <v>315.33</v>
      </c>
      <c r="D106" s="82">
        <f t="shared" si="3"/>
        <v>0</v>
      </c>
      <c r="E106" s="95"/>
      <c r="F106" s="82">
        <f t="shared" si="23"/>
        <v>0</v>
      </c>
      <c r="G106" s="83">
        <f t="shared" si="24"/>
        <v>2</v>
      </c>
      <c r="H106" s="84">
        <f>VLOOKUP(A106,'Transporte - FU'!$A$3:$C$162,3,0)</f>
        <v>1</v>
      </c>
      <c r="I106" s="83" t="str">
        <f>VLOOKUP(A106,'Transporte - FU'!$A$3:$C$160,2,0)</f>
        <v>EQ001</v>
      </c>
      <c r="J106" s="85">
        <f>VLOOKUP(I106,CHP!$A$13:$D$210,3,0)</f>
        <v>409.48</v>
      </c>
      <c r="K106" s="83" t="s">
        <v>238</v>
      </c>
      <c r="L106" s="159"/>
      <c r="M106" s="86">
        <f t="shared" si="25"/>
        <v>0</v>
      </c>
    </row>
    <row r="107" spans="1:13" s="77" customFormat="1" ht="14.25" x14ac:dyDescent="0.2">
      <c r="A107" s="194">
        <v>340210</v>
      </c>
      <c r="B107" s="69" t="str">
        <f>VLOOKUP(A107,CHP!$A$12:D$206,2,0)</f>
        <v>Rolo pneus autopropelido 22 t</v>
      </c>
      <c r="C107" s="82">
        <f t="shared" si="0"/>
        <v>315.33</v>
      </c>
      <c r="D107" s="82">
        <f t="shared" si="3"/>
        <v>0</v>
      </c>
      <c r="E107" s="95"/>
      <c r="F107" s="82">
        <f t="shared" si="23"/>
        <v>0</v>
      </c>
      <c r="G107" s="83">
        <f t="shared" si="24"/>
        <v>2</v>
      </c>
      <c r="H107" s="84">
        <f>VLOOKUP(A107,'Transporte - FU'!$A$3:$C$162,3,0)</f>
        <v>1</v>
      </c>
      <c r="I107" s="83" t="str">
        <f>VLOOKUP(A107,'Transporte - FU'!$A$3:$C$160,2,0)</f>
        <v>EQ001</v>
      </c>
      <c r="J107" s="85">
        <f>VLOOKUP(I107,CHP!$A$13:$D$210,3,0)</f>
        <v>409.48</v>
      </c>
      <c r="K107" s="83" t="s">
        <v>238</v>
      </c>
      <c r="L107" s="159"/>
      <c r="M107" s="86">
        <f t="shared" si="25"/>
        <v>0</v>
      </c>
    </row>
    <row r="108" spans="1:13" s="77" customFormat="1" ht="14.25" x14ac:dyDescent="0.2">
      <c r="A108" s="194">
        <v>340270</v>
      </c>
      <c r="B108" s="69" t="str">
        <f>VLOOKUP(A108,CHP!$A$12:D$206,2,0)</f>
        <v>Rolo pneus autopropelido 27 t</v>
      </c>
      <c r="C108" s="82">
        <f t="shared" si="0"/>
        <v>315.33</v>
      </c>
      <c r="D108" s="82">
        <f t="shared" si="3"/>
        <v>0</v>
      </c>
      <c r="E108" s="95"/>
      <c r="F108" s="82">
        <f t="shared" si="23"/>
        <v>0</v>
      </c>
      <c r="G108" s="83">
        <f t="shared" si="24"/>
        <v>2</v>
      </c>
      <c r="H108" s="84">
        <f>VLOOKUP(A108,'Transporte - FU'!$A$3:$C$162,3,0)</f>
        <v>1</v>
      </c>
      <c r="I108" s="83" t="str">
        <f>VLOOKUP(A108,'Transporte - FU'!$A$3:$C$160,2,0)</f>
        <v>EQ001</v>
      </c>
      <c r="J108" s="85">
        <f>VLOOKUP(I108,CHP!$A$13:$D$210,3,0)</f>
        <v>409.48</v>
      </c>
      <c r="K108" s="83" t="s">
        <v>238</v>
      </c>
      <c r="L108" s="159"/>
      <c r="M108" s="86">
        <f t="shared" si="25"/>
        <v>0</v>
      </c>
    </row>
    <row r="109" spans="1:13" s="77" customFormat="1" ht="14.25" x14ac:dyDescent="0.2">
      <c r="A109" s="194">
        <v>340110</v>
      </c>
      <c r="B109" s="69" t="str">
        <f>VLOOKUP(A109,CHP!$A$12:D$206,2,0)</f>
        <v>Rolo tandem CC-900</v>
      </c>
      <c r="C109" s="82">
        <f t="shared" si="0"/>
        <v>315.33</v>
      </c>
      <c r="D109" s="82">
        <f t="shared" si="3"/>
        <v>0</v>
      </c>
      <c r="E109" s="95"/>
      <c r="F109" s="82">
        <f t="shared" si="23"/>
        <v>0</v>
      </c>
      <c r="G109" s="83">
        <f t="shared" si="24"/>
        <v>2</v>
      </c>
      <c r="H109" s="84">
        <f>VLOOKUP(A109,'Transporte - FU'!$A$3:$C$162,3,0)</f>
        <v>0.1</v>
      </c>
      <c r="I109" s="83" t="str">
        <f>VLOOKUP(A109,'Transporte - FU'!$A$3:$C$160,2,0)</f>
        <v>EQ001</v>
      </c>
      <c r="J109" s="85">
        <f>VLOOKUP(I109,CHP!$A$13:$D$210,3,0)</f>
        <v>409.48</v>
      </c>
      <c r="K109" s="83" t="s">
        <v>238</v>
      </c>
      <c r="L109" s="159"/>
      <c r="M109" s="86">
        <f t="shared" si="25"/>
        <v>0</v>
      </c>
    </row>
    <row r="110" spans="1:13" s="77" customFormat="1" ht="14.25" x14ac:dyDescent="0.2">
      <c r="A110" s="194">
        <v>342220</v>
      </c>
      <c r="B110" s="69" t="str">
        <f>VLOOKUP(A110,CHP!$A$12:D$206,2,0)</f>
        <v>Rolo tandem liso autopropelido HD 090V</v>
      </c>
      <c r="C110" s="82">
        <f t="shared" si="0"/>
        <v>315.33</v>
      </c>
      <c r="D110" s="82">
        <f t="shared" si="3"/>
        <v>0</v>
      </c>
      <c r="E110" s="95"/>
      <c r="F110" s="82">
        <f t="shared" si="23"/>
        <v>0</v>
      </c>
      <c r="G110" s="83">
        <f t="shared" si="24"/>
        <v>2</v>
      </c>
      <c r="H110" s="84">
        <f>VLOOKUP(A110,'Transporte - FU'!$A$3:$C$162,3,0)</f>
        <v>0.1</v>
      </c>
      <c r="I110" s="83" t="str">
        <f>VLOOKUP(A110,'Transporte - FU'!$A$3:$C$160,2,0)</f>
        <v>EQ001</v>
      </c>
      <c r="J110" s="85">
        <f>VLOOKUP(I110,CHP!$A$13:$D$210,3,0)</f>
        <v>409.48</v>
      </c>
      <c r="K110" s="83" t="s">
        <v>238</v>
      </c>
      <c r="L110" s="159"/>
      <c r="M110" s="86">
        <f t="shared" si="25"/>
        <v>0</v>
      </c>
    </row>
    <row r="111" spans="1:13" s="77" customFormat="1" ht="14.25" x14ac:dyDescent="0.2">
      <c r="A111" s="194">
        <v>340100</v>
      </c>
      <c r="B111" s="69" t="str">
        <f>VLOOKUP(A111,CHP!$A$12:D$206,2,0)</f>
        <v>Rolo tandem liso autopropelido HD 14VV</v>
      </c>
      <c r="C111" s="82">
        <f t="shared" si="0"/>
        <v>315.33</v>
      </c>
      <c r="D111" s="82">
        <f t="shared" si="3"/>
        <v>0</v>
      </c>
      <c r="E111" s="95"/>
      <c r="F111" s="82">
        <f t="shared" si="23"/>
        <v>0</v>
      </c>
      <c r="G111" s="83">
        <f t="shared" si="24"/>
        <v>2</v>
      </c>
      <c r="H111" s="84">
        <f>VLOOKUP(A111,'Transporte - FU'!$A$3:$C$162,3,0)</f>
        <v>0.1</v>
      </c>
      <c r="I111" s="83" t="str">
        <f>VLOOKUP(A111,'Transporte - FU'!$A$3:$C$160,2,0)</f>
        <v>EQ001</v>
      </c>
      <c r="J111" s="85">
        <f>VLOOKUP(I111,CHP!$A$13:$D$210,3,0)</f>
        <v>409.48</v>
      </c>
      <c r="K111" s="83" t="s">
        <v>238</v>
      </c>
      <c r="L111" s="159"/>
      <c r="M111" s="86">
        <f t="shared" si="25"/>
        <v>0</v>
      </c>
    </row>
    <row r="112" spans="1:13" s="77" customFormat="1" ht="14.25" x14ac:dyDescent="0.2">
      <c r="A112" s="194">
        <v>340620</v>
      </c>
      <c r="B112" s="69" t="str">
        <f>VLOOKUP(A112,CHP!$A$12:D$206,2,0)</f>
        <v>Rolo tandem liso 6-8 t</v>
      </c>
      <c r="C112" s="82">
        <f t="shared" si="0"/>
        <v>315.33</v>
      </c>
      <c r="D112" s="82">
        <f t="shared" si="3"/>
        <v>0</v>
      </c>
      <c r="E112" s="95"/>
      <c r="F112" s="82">
        <f t="shared" ref="F112:F117" si="26">ROUNDUP(E112/($M$9*$M$8),0)</f>
        <v>0</v>
      </c>
      <c r="G112" s="83">
        <f t="shared" ref="G112:G117" si="27">IF(A112=I112,1,2)</f>
        <v>2</v>
      </c>
      <c r="H112" s="84">
        <f>VLOOKUP(A112,'Transporte - FU'!$A$3:$C$162,3,0)</f>
        <v>0.1</v>
      </c>
      <c r="I112" s="83" t="str">
        <f>VLOOKUP(A112,'Transporte - FU'!$A$3:$C$160,2,0)</f>
        <v>EQ001</v>
      </c>
      <c r="J112" s="85">
        <f>VLOOKUP(I112,CHP!$A$13:$D$210,3,0)</f>
        <v>409.48</v>
      </c>
      <c r="K112" s="83" t="s">
        <v>238</v>
      </c>
      <c r="L112" s="159"/>
      <c r="M112" s="86">
        <f t="shared" ref="M112:M117" si="28">IFERROR(((C112*G112*H112)/$M$6+(D112*G112*H112)/$M$7)*J112*F112,0)+(F112*L112)</f>
        <v>0</v>
      </c>
    </row>
    <row r="113" spans="1:13" s="77" customFormat="1" ht="14.25" x14ac:dyDescent="0.2">
      <c r="A113" s="194">
        <v>341840</v>
      </c>
      <c r="B113" s="69" t="str">
        <f>VLOOKUP(A113,CHP!$A$12:D$206,2,0)</f>
        <v>Rolo vibratório corrug. autopr. CP-54 B</v>
      </c>
      <c r="C113" s="82">
        <f t="shared" si="0"/>
        <v>315.33</v>
      </c>
      <c r="D113" s="82">
        <f t="shared" si="3"/>
        <v>0</v>
      </c>
      <c r="E113" s="95"/>
      <c r="F113" s="82">
        <f t="shared" si="26"/>
        <v>0</v>
      </c>
      <c r="G113" s="83">
        <f t="shared" si="27"/>
        <v>2</v>
      </c>
      <c r="H113" s="84">
        <f>VLOOKUP(A113,'Transporte - FU'!$A$3:$C$162,3,0)</f>
        <v>0.5</v>
      </c>
      <c r="I113" s="83" t="str">
        <f>VLOOKUP(A113,'Transporte - FU'!$A$3:$C$160,2,0)</f>
        <v>EQ001</v>
      </c>
      <c r="J113" s="85">
        <f>VLOOKUP(I113,CHP!$A$13:$D$210,3,0)</f>
        <v>409.48</v>
      </c>
      <c r="K113" s="83" t="s">
        <v>238</v>
      </c>
      <c r="L113" s="159"/>
      <c r="M113" s="86">
        <f t="shared" si="28"/>
        <v>0</v>
      </c>
    </row>
    <row r="114" spans="1:13" s="77" customFormat="1" ht="14.25" x14ac:dyDescent="0.2">
      <c r="A114" s="194">
        <v>341150</v>
      </c>
      <c r="B114" s="69" t="str">
        <f>VLOOKUP(A114,CHP!$A$12:D$206,2,0)</f>
        <v>Rolo vibratório liso autoprop. CA 15 A</v>
      </c>
      <c r="C114" s="82">
        <f t="shared" si="0"/>
        <v>315.33</v>
      </c>
      <c r="D114" s="82">
        <f t="shared" si="3"/>
        <v>0</v>
      </c>
      <c r="E114" s="95"/>
      <c r="F114" s="82">
        <f t="shared" si="26"/>
        <v>0</v>
      </c>
      <c r="G114" s="83">
        <f t="shared" si="27"/>
        <v>2</v>
      </c>
      <c r="H114" s="84">
        <f>VLOOKUP(A114,'Transporte - FU'!$A$3:$C$162,3,0)</f>
        <v>0.5</v>
      </c>
      <c r="I114" s="83" t="str">
        <f>VLOOKUP(A114,'Transporte - FU'!$A$3:$C$160,2,0)</f>
        <v>EQ001</v>
      </c>
      <c r="J114" s="85">
        <f>VLOOKUP(I114,CHP!$A$13:$D$210,3,0)</f>
        <v>409.48</v>
      </c>
      <c r="K114" s="83" t="s">
        <v>238</v>
      </c>
      <c r="L114" s="159"/>
      <c r="M114" s="86">
        <f t="shared" si="28"/>
        <v>0</v>
      </c>
    </row>
    <row r="115" spans="1:13" s="77" customFormat="1" ht="14.25" x14ac:dyDescent="0.2">
      <c r="A115" s="194">
        <v>341680</v>
      </c>
      <c r="B115" s="69" t="str">
        <f>VLOOKUP(A115,CHP!$A$12:D$206,2,0)</f>
        <v>Rolo vibratório liso autoprop. CS-44 B</v>
      </c>
      <c r="C115" s="82">
        <f t="shared" si="0"/>
        <v>315.33</v>
      </c>
      <c r="D115" s="82">
        <f t="shared" si="3"/>
        <v>0</v>
      </c>
      <c r="E115" s="95"/>
      <c r="F115" s="82">
        <f t="shared" si="26"/>
        <v>0</v>
      </c>
      <c r="G115" s="83">
        <f t="shared" si="27"/>
        <v>2</v>
      </c>
      <c r="H115" s="84">
        <f>VLOOKUP(A115,'Transporte - FU'!$A$3:$C$162,3,0)</f>
        <v>0.5</v>
      </c>
      <c r="I115" s="83" t="str">
        <f>VLOOKUP(A115,'Transporte - FU'!$A$3:$C$160,2,0)</f>
        <v>EQ001</v>
      </c>
      <c r="J115" s="85">
        <f>VLOOKUP(I115,CHP!$A$13:$D$210,3,0)</f>
        <v>409.48</v>
      </c>
      <c r="K115" s="83" t="s">
        <v>238</v>
      </c>
      <c r="L115" s="159"/>
      <c r="M115" s="86">
        <f t="shared" si="28"/>
        <v>0</v>
      </c>
    </row>
    <row r="116" spans="1:13" s="77" customFormat="1" ht="14.25" x14ac:dyDescent="0.2">
      <c r="A116" s="194">
        <v>340840</v>
      </c>
      <c r="B116" s="69" t="str">
        <f>VLOOKUP(A116,CHP!$A$12:D$206,2,0)</f>
        <v>Rolo vibratório liso autoprop. CS-54 B</v>
      </c>
      <c r="C116" s="82">
        <f t="shared" si="0"/>
        <v>315.33</v>
      </c>
      <c r="D116" s="82">
        <f t="shared" si="3"/>
        <v>0</v>
      </c>
      <c r="E116" s="95"/>
      <c r="F116" s="82">
        <f t="shared" si="26"/>
        <v>0</v>
      </c>
      <c r="G116" s="83">
        <f t="shared" si="27"/>
        <v>2</v>
      </c>
      <c r="H116" s="84">
        <f>VLOOKUP(A116,'Transporte - FU'!$A$3:$C$162,3,0)</f>
        <v>0.5</v>
      </c>
      <c r="I116" s="83" t="str">
        <f>VLOOKUP(A116,'Transporte - FU'!$A$3:$C$160,2,0)</f>
        <v>EQ001</v>
      </c>
      <c r="J116" s="85">
        <f>VLOOKUP(I116,CHP!$A$13:$D$210,3,0)</f>
        <v>409.48</v>
      </c>
      <c r="K116" s="83" t="s">
        <v>238</v>
      </c>
      <c r="L116" s="159"/>
      <c r="M116" s="86">
        <f t="shared" si="28"/>
        <v>0</v>
      </c>
    </row>
    <row r="117" spans="1:13" s="77" customFormat="1" ht="14.25" x14ac:dyDescent="0.2">
      <c r="A117" s="194">
        <v>340250</v>
      </c>
      <c r="B117" s="69" t="str">
        <f>VLOOKUP(A117,CHP!$A$12:D$206,2,0)</f>
        <v>Rolo vibratório liso autoprop. CB 10</v>
      </c>
      <c r="C117" s="82">
        <f t="shared" si="0"/>
        <v>315.33</v>
      </c>
      <c r="D117" s="82">
        <f t="shared" si="3"/>
        <v>0</v>
      </c>
      <c r="E117" s="95"/>
      <c r="F117" s="82">
        <f t="shared" si="26"/>
        <v>0</v>
      </c>
      <c r="G117" s="83">
        <f t="shared" si="27"/>
        <v>2</v>
      </c>
      <c r="H117" s="84">
        <f>VLOOKUP(A117,'Transporte - FU'!$A$3:$C$162,3,0)</f>
        <v>0.5</v>
      </c>
      <c r="I117" s="83" t="str">
        <f>VLOOKUP(A117,'Transporte - FU'!$A$3:$C$160,2,0)</f>
        <v>EQ001</v>
      </c>
      <c r="J117" s="85">
        <f>VLOOKUP(I117,CHP!$A$13:$D$210,3,0)</f>
        <v>409.48</v>
      </c>
      <c r="K117" s="83" t="s">
        <v>238</v>
      </c>
      <c r="L117" s="159"/>
      <c r="M117" s="86">
        <f t="shared" si="28"/>
        <v>0</v>
      </c>
    </row>
    <row r="118" spans="1:13" s="77" customFormat="1" ht="14.25" x14ac:dyDescent="0.2">
      <c r="A118" s="194">
        <v>300060</v>
      </c>
      <c r="B118" s="69" t="str">
        <f>VLOOKUP(A118,CHP!$A$12:D$206,2,0)</f>
        <v>Tanque água sem bomba 6000 l</v>
      </c>
      <c r="C118" s="82">
        <f t="shared" si="0"/>
        <v>315.33</v>
      </c>
      <c r="D118" s="82">
        <f t="shared" si="3"/>
        <v>0</v>
      </c>
      <c r="E118" s="95"/>
      <c r="F118" s="82">
        <f t="shared" ref="F118:F152" si="29">ROUNDUP(E118/($M$9*$M$8),0)</f>
        <v>0</v>
      </c>
      <c r="G118" s="83">
        <f t="shared" ref="G118:G152" si="30">IF(A118=I118,1,2)</f>
        <v>2</v>
      </c>
      <c r="H118" s="84">
        <f>VLOOKUP(A118,'Transporte - FU'!$A$3:$C$162,3,0)</f>
        <v>1</v>
      </c>
      <c r="I118" s="83" t="str">
        <f>VLOOKUP(A118,'Transporte - FU'!$A$3:$C$160,2,0)</f>
        <v>EQ001</v>
      </c>
      <c r="J118" s="85">
        <f>VLOOKUP(I118,CHP!$A$13:$D$210,3,0)</f>
        <v>409.48</v>
      </c>
      <c r="K118" s="83" t="s">
        <v>238</v>
      </c>
      <c r="L118" s="159"/>
      <c r="M118" s="86">
        <f t="shared" ref="M118:M152" si="31">IFERROR(((C118*G118*H118)/$M$6+(D118*G118*H118)/$M$7)*J118*F118,0)+(F118*L118)</f>
        <v>0</v>
      </c>
    </row>
    <row r="119" spans="1:13" s="77" customFormat="1" ht="14.25" x14ac:dyDescent="0.2">
      <c r="A119" s="194">
        <v>300220</v>
      </c>
      <c r="B119" s="69" t="str">
        <f>VLOOKUP(A119,CHP!$A$12:D$206,2,0)</f>
        <v>Tanque depósito asfalto borracha 20 t</v>
      </c>
      <c r="C119" s="82">
        <f t="shared" si="0"/>
        <v>315.33</v>
      </c>
      <c r="D119" s="82">
        <f t="shared" si="3"/>
        <v>0</v>
      </c>
      <c r="E119" s="95"/>
      <c r="F119" s="82">
        <f t="shared" si="29"/>
        <v>0</v>
      </c>
      <c r="G119" s="83">
        <f t="shared" si="30"/>
        <v>2</v>
      </c>
      <c r="H119" s="84">
        <f>VLOOKUP(A119,'Transporte - FU'!$A$3:$C$162,3,0)</f>
        <v>1</v>
      </c>
      <c r="I119" s="83" t="str">
        <f>VLOOKUP(A119,'Transporte - FU'!$A$3:$C$160,2,0)</f>
        <v>EQ001</v>
      </c>
      <c r="J119" s="85">
        <f>VLOOKUP(I119,CHP!$A$13:$D$210,3,0)</f>
        <v>409.48</v>
      </c>
      <c r="K119" s="83" t="s">
        <v>238</v>
      </c>
      <c r="L119" s="159"/>
      <c r="M119" s="86">
        <f t="shared" si="31"/>
        <v>0</v>
      </c>
    </row>
    <row r="120" spans="1:13" s="77" customFormat="1" ht="14.25" x14ac:dyDescent="0.2">
      <c r="A120" s="194">
        <v>300100</v>
      </c>
      <c r="B120" s="69" t="str">
        <f>VLOOKUP(A120,CHP!$A$12:D$206,2,0)</f>
        <v>Tanque depósito asfalto frio 10000 l</v>
      </c>
      <c r="C120" s="82">
        <f t="shared" si="0"/>
        <v>315.33</v>
      </c>
      <c r="D120" s="82">
        <f t="shared" si="3"/>
        <v>0</v>
      </c>
      <c r="E120" s="95"/>
      <c r="F120" s="82">
        <f t="shared" si="29"/>
        <v>0</v>
      </c>
      <c r="G120" s="83">
        <f t="shared" si="30"/>
        <v>2</v>
      </c>
      <c r="H120" s="84">
        <f>VLOOKUP(A120,'Transporte - FU'!$A$3:$C$162,3,0)</f>
        <v>1</v>
      </c>
      <c r="I120" s="83" t="str">
        <f>VLOOKUP(A120,'Transporte - FU'!$A$3:$C$160,2,0)</f>
        <v>EQ001</v>
      </c>
      <c r="J120" s="85">
        <f>VLOOKUP(I120,CHP!$A$13:$D$210,3,0)</f>
        <v>409.48</v>
      </c>
      <c r="K120" s="83" t="s">
        <v>238</v>
      </c>
      <c r="L120" s="159"/>
      <c r="M120" s="86">
        <f t="shared" si="31"/>
        <v>0</v>
      </c>
    </row>
    <row r="121" spans="1:13" s="77" customFormat="1" ht="14.25" x14ac:dyDescent="0.2">
      <c r="A121" s="194">
        <v>300200</v>
      </c>
      <c r="B121" s="69" t="str">
        <f>VLOOKUP(A121,CHP!$A$12:D$206,2,0)</f>
        <v>Tanque depósito asfalto frio 20000 l</v>
      </c>
      <c r="C121" s="82">
        <f t="shared" si="0"/>
        <v>315.33</v>
      </c>
      <c r="D121" s="82">
        <f t="shared" si="3"/>
        <v>0</v>
      </c>
      <c r="E121" s="95"/>
      <c r="F121" s="82">
        <f t="shared" si="29"/>
        <v>0</v>
      </c>
      <c r="G121" s="83">
        <f t="shared" si="30"/>
        <v>2</v>
      </c>
      <c r="H121" s="84">
        <f>VLOOKUP(A121,'Transporte - FU'!$A$3:$C$162,3,0)</f>
        <v>1</v>
      </c>
      <c r="I121" s="83" t="str">
        <f>VLOOKUP(A121,'Transporte - FU'!$A$3:$C$160,2,0)</f>
        <v>EQ001</v>
      </c>
      <c r="J121" s="85">
        <f>VLOOKUP(I121,CHP!$A$13:$D$210,3,0)</f>
        <v>409.48</v>
      </c>
      <c r="K121" s="83" t="s">
        <v>238</v>
      </c>
      <c r="L121" s="159"/>
      <c r="M121" s="86">
        <f t="shared" si="31"/>
        <v>0</v>
      </c>
    </row>
    <row r="122" spans="1:13" s="77" customFormat="1" ht="14.25" x14ac:dyDescent="0.2">
      <c r="A122" s="194">
        <v>300210</v>
      </c>
      <c r="B122" s="69" t="str">
        <f>VLOOKUP(A122,CHP!$A$12:D$206,2,0)</f>
        <v>Tanque depósito asfalto isotérmico 25 t</v>
      </c>
      <c r="C122" s="82">
        <f t="shared" si="0"/>
        <v>315.33</v>
      </c>
      <c r="D122" s="82">
        <f t="shared" si="3"/>
        <v>0</v>
      </c>
      <c r="E122" s="95"/>
      <c r="F122" s="82">
        <f t="shared" si="29"/>
        <v>0</v>
      </c>
      <c r="G122" s="83">
        <f t="shared" si="30"/>
        <v>2</v>
      </c>
      <c r="H122" s="84">
        <f>VLOOKUP(A122,'Transporte - FU'!$A$3:$C$162,3,0)</f>
        <v>1</v>
      </c>
      <c r="I122" s="83" t="str">
        <f>VLOOKUP(A122,'Transporte - FU'!$A$3:$C$160,2,0)</f>
        <v>EQ001</v>
      </c>
      <c r="J122" s="85">
        <f>VLOOKUP(I122,CHP!$A$13:$D$210,3,0)</f>
        <v>409.48</v>
      </c>
      <c r="K122" s="83" t="s">
        <v>238</v>
      </c>
      <c r="L122" s="159"/>
      <c r="M122" s="86">
        <f t="shared" si="31"/>
        <v>0</v>
      </c>
    </row>
    <row r="123" spans="1:13" s="77" customFormat="1" ht="14.25" x14ac:dyDescent="0.2">
      <c r="A123" s="194">
        <v>341000</v>
      </c>
      <c r="B123" s="69" t="str">
        <f>VLOOKUP(A123,CHP!$A$12:D$206,2,0)</f>
        <v>Trator agrícola  5105 4x4</v>
      </c>
      <c r="C123" s="82">
        <f t="shared" si="0"/>
        <v>315.33</v>
      </c>
      <c r="D123" s="82">
        <f t="shared" si="3"/>
        <v>0</v>
      </c>
      <c r="E123" s="95"/>
      <c r="F123" s="82">
        <f t="shared" si="29"/>
        <v>0</v>
      </c>
      <c r="G123" s="83">
        <f t="shared" si="30"/>
        <v>2</v>
      </c>
      <c r="H123" s="84">
        <f>VLOOKUP(A123,'Transporte - FU'!$A$3:$C$162,3,0)</f>
        <v>0.5</v>
      </c>
      <c r="I123" s="83" t="str">
        <f>VLOOKUP(A123,'Transporte - FU'!$A$3:$C$160,2,0)</f>
        <v>EQ001</v>
      </c>
      <c r="J123" s="85">
        <f>VLOOKUP(I123,CHP!$A$13:$D$210,3,0)</f>
        <v>409.48</v>
      </c>
      <c r="K123" s="83" t="s">
        <v>238</v>
      </c>
      <c r="L123" s="159"/>
      <c r="M123" s="86">
        <f t="shared" si="31"/>
        <v>0</v>
      </c>
    </row>
    <row r="124" spans="1:13" s="77" customFormat="1" ht="14.25" x14ac:dyDescent="0.2">
      <c r="A124" s="194">
        <v>341100</v>
      </c>
      <c r="B124" s="69" t="str">
        <f>VLOOKUP(A124,CHP!$A$12:D$206,2,0)</f>
        <v>Trator agrícola BH-174 4x4</v>
      </c>
      <c r="C124" s="82">
        <f t="shared" si="0"/>
        <v>315.33</v>
      </c>
      <c r="D124" s="82">
        <f t="shared" si="3"/>
        <v>0</v>
      </c>
      <c r="E124" s="95"/>
      <c r="F124" s="82">
        <f t="shared" si="29"/>
        <v>0</v>
      </c>
      <c r="G124" s="83">
        <f t="shared" si="30"/>
        <v>2</v>
      </c>
      <c r="H124" s="84">
        <f>VLOOKUP(A124,'Transporte - FU'!$A$3:$C$162,3,0)</f>
        <v>0.5</v>
      </c>
      <c r="I124" s="83" t="str">
        <f>VLOOKUP(A124,'Transporte - FU'!$A$3:$C$160,2,0)</f>
        <v>EQ001</v>
      </c>
      <c r="J124" s="85">
        <f>VLOOKUP(I124,CHP!$A$13:$D$210,3,0)</f>
        <v>409.48</v>
      </c>
      <c r="K124" s="83" t="s">
        <v>238</v>
      </c>
      <c r="L124" s="159"/>
      <c r="M124" s="86">
        <f t="shared" si="31"/>
        <v>0</v>
      </c>
    </row>
    <row r="125" spans="1:13" s="77" customFormat="1" ht="14.25" x14ac:dyDescent="0.2">
      <c r="A125" s="194">
        <v>341500</v>
      </c>
      <c r="B125" s="69" t="str">
        <f>VLOOKUP(A125,CHP!$A$12:D$206,2,0)</f>
        <v>Trator agrícola c/ roçadeira 150/540</v>
      </c>
      <c r="C125" s="82">
        <f t="shared" si="0"/>
        <v>315.33</v>
      </c>
      <c r="D125" s="82">
        <f t="shared" si="3"/>
        <v>0</v>
      </c>
      <c r="E125" s="95"/>
      <c r="F125" s="82">
        <f t="shared" si="29"/>
        <v>0</v>
      </c>
      <c r="G125" s="83">
        <f t="shared" si="30"/>
        <v>2</v>
      </c>
      <c r="H125" s="84">
        <f>VLOOKUP(A125,'Transporte - FU'!$A$3:$C$162,3,0)</f>
        <v>0.5</v>
      </c>
      <c r="I125" s="83" t="str">
        <f>VLOOKUP(A125,'Transporte - FU'!$A$3:$C$160,2,0)</f>
        <v>EQ001</v>
      </c>
      <c r="J125" s="85">
        <f>VLOOKUP(I125,CHP!$A$13:$D$210,3,0)</f>
        <v>409.48</v>
      </c>
      <c r="K125" s="83" t="s">
        <v>238</v>
      </c>
      <c r="L125" s="159"/>
      <c r="M125" s="86">
        <f t="shared" si="31"/>
        <v>0</v>
      </c>
    </row>
    <row r="126" spans="1:13" s="77" customFormat="1" ht="14.25" x14ac:dyDescent="0.2">
      <c r="A126" s="194">
        <v>310650</v>
      </c>
      <c r="B126" s="69" t="str">
        <f>VLOOKUP(A126,CHP!$A$12:D$206,2,0)</f>
        <v>Trator c/ escarificador D61-EX leve</v>
      </c>
      <c r="C126" s="82">
        <f t="shared" si="0"/>
        <v>315.33</v>
      </c>
      <c r="D126" s="82">
        <f t="shared" si="3"/>
        <v>0</v>
      </c>
      <c r="E126" s="95"/>
      <c r="F126" s="82">
        <f t="shared" si="29"/>
        <v>0</v>
      </c>
      <c r="G126" s="83">
        <f t="shared" si="30"/>
        <v>2</v>
      </c>
      <c r="H126" s="84">
        <f>VLOOKUP(A126,'Transporte - FU'!$A$3:$C$162,3,0)</f>
        <v>1</v>
      </c>
      <c r="I126" s="83" t="str">
        <f>VLOOKUP(A126,'Transporte - FU'!$A$3:$C$160,2,0)</f>
        <v>EQ001</v>
      </c>
      <c r="J126" s="85">
        <f>VLOOKUP(I126,CHP!$A$13:$D$210,3,0)</f>
        <v>409.48</v>
      </c>
      <c r="K126" s="83" t="s">
        <v>238</v>
      </c>
      <c r="L126" s="159"/>
      <c r="M126" s="86">
        <f t="shared" si="31"/>
        <v>0</v>
      </c>
    </row>
    <row r="127" spans="1:13" s="77" customFormat="1" ht="14.25" x14ac:dyDescent="0.2">
      <c r="A127" s="194">
        <v>320650</v>
      </c>
      <c r="B127" s="69" t="str">
        <f>VLOOKUP(A127,CHP!$A$12:D$206,2,0)</f>
        <v>Trator c/ escarificador D61-EX média</v>
      </c>
      <c r="C127" s="82">
        <f t="shared" si="0"/>
        <v>315.33</v>
      </c>
      <c r="D127" s="82">
        <f t="shared" si="3"/>
        <v>0</v>
      </c>
      <c r="E127" s="95"/>
      <c r="F127" s="82">
        <f t="shared" si="29"/>
        <v>0</v>
      </c>
      <c r="G127" s="83">
        <f t="shared" si="30"/>
        <v>2</v>
      </c>
      <c r="H127" s="84">
        <f>VLOOKUP(A127,'Transporte - FU'!$A$3:$C$162,3,0)</f>
        <v>1</v>
      </c>
      <c r="I127" s="83" t="str">
        <f>VLOOKUP(A127,'Transporte - FU'!$A$3:$C$160,2,0)</f>
        <v>EQ001</v>
      </c>
      <c r="J127" s="85">
        <f>VLOOKUP(I127,CHP!$A$13:$D$210,3,0)</f>
        <v>409.48</v>
      </c>
      <c r="K127" s="83" t="s">
        <v>238</v>
      </c>
      <c r="L127" s="159"/>
      <c r="M127" s="86">
        <f t="shared" si="31"/>
        <v>0</v>
      </c>
    </row>
    <row r="128" spans="1:13" s="77" customFormat="1" ht="14.25" x14ac:dyDescent="0.2">
      <c r="A128" s="194">
        <v>330650</v>
      </c>
      <c r="B128" s="69" t="str">
        <f>VLOOKUP(A128,CHP!$A$12:D$206,2,0)</f>
        <v>Trator c/ escarificador D61-EX severa</v>
      </c>
      <c r="C128" s="82">
        <f t="shared" si="0"/>
        <v>315.33</v>
      </c>
      <c r="D128" s="82">
        <f t="shared" si="3"/>
        <v>0</v>
      </c>
      <c r="E128" s="95"/>
      <c r="F128" s="82">
        <f t="shared" si="29"/>
        <v>0</v>
      </c>
      <c r="G128" s="83">
        <f t="shared" si="30"/>
        <v>2</v>
      </c>
      <c r="H128" s="84">
        <f>VLOOKUP(A128,'Transporte - FU'!$A$3:$C$162,3,0)</f>
        <v>1</v>
      </c>
      <c r="I128" s="83" t="str">
        <f>VLOOKUP(A128,'Transporte - FU'!$A$3:$C$160,2,0)</f>
        <v>EQ001</v>
      </c>
      <c r="J128" s="85">
        <f>VLOOKUP(I128,CHP!$A$13:$D$210,3,0)</f>
        <v>409.48</v>
      </c>
      <c r="K128" s="83" t="s">
        <v>238</v>
      </c>
      <c r="L128" s="159"/>
      <c r="M128" s="86">
        <f t="shared" si="31"/>
        <v>0</v>
      </c>
    </row>
    <row r="129" spans="1:13" s="77" customFormat="1" ht="14.25" x14ac:dyDescent="0.2">
      <c r="A129" s="194">
        <v>310080</v>
      </c>
      <c r="B129" s="69" t="str">
        <f>VLOOKUP(A129,CHP!$A$12:D$206,2,0)</f>
        <v>Trator c/ escarificador D8-T leve</v>
      </c>
      <c r="C129" s="82">
        <f t="shared" si="0"/>
        <v>315.33</v>
      </c>
      <c r="D129" s="82">
        <f t="shared" si="3"/>
        <v>0</v>
      </c>
      <c r="E129" s="95"/>
      <c r="F129" s="82">
        <f t="shared" si="29"/>
        <v>0</v>
      </c>
      <c r="G129" s="83">
        <f t="shared" si="30"/>
        <v>2</v>
      </c>
      <c r="H129" s="84">
        <f>VLOOKUP(A129,'Transporte - FU'!$A$3:$C$162,3,0)</f>
        <v>1</v>
      </c>
      <c r="I129" s="83" t="str">
        <f>VLOOKUP(A129,'Transporte - FU'!$A$3:$C$160,2,0)</f>
        <v>EQ001</v>
      </c>
      <c r="J129" s="85">
        <f>VLOOKUP(I129,CHP!$A$13:$D$210,3,0)</f>
        <v>409.48</v>
      </c>
      <c r="K129" s="83" t="s">
        <v>238</v>
      </c>
      <c r="L129" s="159"/>
      <c r="M129" s="86">
        <f t="shared" si="31"/>
        <v>0</v>
      </c>
    </row>
    <row r="130" spans="1:13" s="77" customFormat="1" ht="14.25" x14ac:dyDescent="0.2">
      <c r="A130" s="194">
        <v>320080</v>
      </c>
      <c r="B130" s="69" t="str">
        <f>VLOOKUP(A130,CHP!$A$12:D$206,2,0)</f>
        <v>Trator c/ escarificador D8-T média</v>
      </c>
      <c r="C130" s="82">
        <f t="shared" si="0"/>
        <v>315.33</v>
      </c>
      <c r="D130" s="82">
        <f t="shared" si="3"/>
        <v>0</v>
      </c>
      <c r="E130" s="95"/>
      <c r="F130" s="82">
        <f t="shared" si="29"/>
        <v>0</v>
      </c>
      <c r="G130" s="83">
        <f t="shared" si="30"/>
        <v>2</v>
      </c>
      <c r="H130" s="84">
        <f>VLOOKUP(A130,'Transporte - FU'!$A$3:$C$162,3,0)</f>
        <v>1</v>
      </c>
      <c r="I130" s="83" t="str">
        <f>VLOOKUP(A130,'Transporte - FU'!$A$3:$C$160,2,0)</f>
        <v>EQ001</v>
      </c>
      <c r="J130" s="85">
        <f>VLOOKUP(I130,CHP!$A$13:$D$210,3,0)</f>
        <v>409.48</v>
      </c>
      <c r="K130" s="83" t="s">
        <v>238</v>
      </c>
      <c r="L130" s="159"/>
      <c r="M130" s="86">
        <f t="shared" si="31"/>
        <v>0</v>
      </c>
    </row>
    <row r="131" spans="1:13" s="77" customFormat="1" ht="14.25" x14ac:dyDescent="0.2">
      <c r="A131" s="194">
        <v>330080</v>
      </c>
      <c r="B131" s="69" t="str">
        <f>VLOOKUP(A131,CHP!$A$12:D$206,2,0)</f>
        <v>Trator c/ escarificador D8-T severa</v>
      </c>
      <c r="C131" s="82">
        <f t="shared" si="0"/>
        <v>315.33</v>
      </c>
      <c r="D131" s="82">
        <f t="shared" si="3"/>
        <v>0</v>
      </c>
      <c r="E131" s="95"/>
      <c r="F131" s="82">
        <f t="shared" si="29"/>
        <v>0</v>
      </c>
      <c r="G131" s="83">
        <f t="shared" si="30"/>
        <v>2</v>
      </c>
      <c r="H131" s="84">
        <f>VLOOKUP(A131,'Transporte - FU'!$A$3:$C$162,3,0)</f>
        <v>1</v>
      </c>
      <c r="I131" s="83" t="str">
        <f>VLOOKUP(A131,'Transporte - FU'!$A$3:$C$160,2,0)</f>
        <v>EQ001</v>
      </c>
      <c r="J131" s="85">
        <f>VLOOKUP(I131,CHP!$A$13:$D$210,3,0)</f>
        <v>409.48</v>
      </c>
      <c r="K131" s="83" t="s">
        <v>238</v>
      </c>
      <c r="L131" s="159"/>
      <c r="M131" s="86">
        <f t="shared" si="31"/>
        <v>0</v>
      </c>
    </row>
    <row r="132" spans="1:13" s="77" customFormat="1" ht="14.25" x14ac:dyDescent="0.2">
      <c r="A132" s="194">
        <v>320140</v>
      </c>
      <c r="B132" s="69" t="str">
        <f>VLOOKUP(A132,CHP!$A$12:D$206,2,0)</f>
        <v>Trator lâmina D-150B média</v>
      </c>
      <c r="C132" s="82">
        <f t="shared" si="0"/>
        <v>315.33</v>
      </c>
      <c r="D132" s="82">
        <f t="shared" si="3"/>
        <v>0</v>
      </c>
      <c r="E132" s="95"/>
      <c r="F132" s="82">
        <f t="shared" si="29"/>
        <v>0</v>
      </c>
      <c r="G132" s="83">
        <f t="shared" si="30"/>
        <v>2</v>
      </c>
      <c r="H132" s="84">
        <f>VLOOKUP(A132,'Transporte - FU'!$A$3:$C$162,3,0)</f>
        <v>1</v>
      </c>
      <c r="I132" s="83" t="str">
        <f>VLOOKUP(A132,'Transporte - FU'!$A$3:$C$160,2,0)</f>
        <v>EQ001</v>
      </c>
      <c r="J132" s="85">
        <f>VLOOKUP(I132,CHP!$A$13:$D$210,3,0)</f>
        <v>409.48</v>
      </c>
      <c r="K132" s="83" t="s">
        <v>238</v>
      </c>
      <c r="L132" s="159"/>
      <c r="M132" s="86">
        <f t="shared" si="31"/>
        <v>0</v>
      </c>
    </row>
    <row r="133" spans="1:13" s="77" customFormat="1" ht="14.25" x14ac:dyDescent="0.2">
      <c r="A133" s="194">
        <v>310040</v>
      </c>
      <c r="B133" s="69" t="str">
        <f>VLOOKUP(A133,CHP!$A$12:D$206,2,0)</f>
        <v>Trator lâmina D4 leve</v>
      </c>
      <c r="C133" s="82">
        <f t="shared" si="0"/>
        <v>315.33</v>
      </c>
      <c r="D133" s="82">
        <f t="shared" si="3"/>
        <v>0</v>
      </c>
      <c r="E133" s="95"/>
      <c r="F133" s="82">
        <f t="shared" si="29"/>
        <v>0</v>
      </c>
      <c r="G133" s="83">
        <f t="shared" si="30"/>
        <v>2</v>
      </c>
      <c r="H133" s="84">
        <f>VLOOKUP(A133,'Transporte - FU'!$A$3:$C$162,3,0)</f>
        <v>0.5</v>
      </c>
      <c r="I133" s="83" t="str">
        <f>VLOOKUP(A133,'Transporte - FU'!$A$3:$C$160,2,0)</f>
        <v>EQ001</v>
      </c>
      <c r="J133" s="85">
        <f>VLOOKUP(I133,CHP!$A$13:$D$210,3,0)</f>
        <v>409.48</v>
      </c>
      <c r="K133" s="83" t="s">
        <v>238</v>
      </c>
      <c r="L133" s="159"/>
      <c r="M133" s="86">
        <f t="shared" si="31"/>
        <v>0</v>
      </c>
    </row>
    <row r="134" spans="1:13" s="77" customFormat="1" ht="14.25" x14ac:dyDescent="0.2">
      <c r="A134" s="194">
        <v>320040</v>
      </c>
      <c r="B134" s="69" t="str">
        <f>VLOOKUP(A134,CHP!$A$12:D$206,2,0)</f>
        <v>Trator lâmina D4 média</v>
      </c>
      <c r="C134" s="82">
        <f t="shared" si="0"/>
        <v>315.33</v>
      </c>
      <c r="D134" s="82">
        <f t="shared" si="3"/>
        <v>0</v>
      </c>
      <c r="E134" s="95"/>
      <c r="F134" s="82">
        <f t="shared" si="29"/>
        <v>0</v>
      </c>
      <c r="G134" s="83">
        <f t="shared" si="30"/>
        <v>2</v>
      </c>
      <c r="H134" s="84">
        <f>VLOOKUP(A134,'Transporte - FU'!$A$3:$C$162,3,0)</f>
        <v>0.5</v>
      </c>
      <c r="I134" s="83" t="str">
        <f>VLOOKUP(A134,'Transporte - FU'!$A$3:$C$160,2,0)</f>
        <v>EQ001</v>
      </c>
      <c r="J134" s="85">
        <f>VLOOKUP(I134,CHP!$A$13:$D$210,3,0)</f>
        <v>409.48</v>
      </c>
      <c r="K134" s="83" t="s">
        <v>238</v>
      </c>
      <c r="L134" s="159"/>
      <c r="M134" s="86">
        <f t="shared" si="31"/>
        <v>0</v>
      </c>
    </row>
    <row r="135" spans="1:13" s="77" customFormat="1" ht="14.25" x14ac:dyDescent="0.2">
      <c r="A135" s="194">
        <v>330040</v>
      </c>
      <c r="B135" s="69" t="str">
        <f>VLOOKUP(A135,CHP!$A$12:D$206,2,0)</f>
        <v>Trator lâmina D4 severa</v>
      </c>
      <c r="C135" s="82">
        <f t="shared" si="0"/>
        <v>315.33</v>
      </c>
      <c r="D135" s="82">
        <f t="shared" si="3"/>
        <v>0</v>
      </c>
      <c r="E135" s="95"/>
      <c r="F135" s="82">
        <f t="shared" si="29"/>
        <v>0</v>
      </c>
      <c r="G135" s="83">
        <f t="shared" si="30"/>
        <v>2</v>
      </c>
      <c r="H135" s="84">
        <f>VLOOKUP(A135,'Transporte - FU'!$A$3:$C$162,3,0)</f>
        <v>0.5</v>
      </c>
      <c r="I135" s="83" t="str">
        <f>VLOOKUP(A135,'Transporte - FU'!$A$3:$C$160,2,0)</f>
        <v>EQ001</v>
      </c>
      <c r="J135" s="85">
        <f>VLOOKUP(I135,CHP!$A$13:$D$210,3,0)</f>
        <v>409.48</v>
      </c>
      <c r="K135" s="83" t="s">
        <v>238</v>
      </c>
      <c r="L135" s="159"/>
      <c r="M135" s="86">
        <f t="shared" si="31"/>
        <v>0</v>
      </c>
    </row>
    <row r="136" spans="1:13" s="77" customFormat="1" ht="14.25" x14ac:dyDescent="0.2">
      <c r="A136" s="194">
        <v>310060</v>
      </c>
      <c r="B136" s="69" t="str">
        <f>VLOOKUP(A136,CHP!$A$12:D$206,2,0)</f>
        <v>Trator lâmina D5 leve</v>
      </c>
      <c r="C136" s="82">
        <f t="shared" si="0"/>
        <v>315.33</v>
      </c>
      <c r="D136" s="82">
        <f t="shared" si="3"/>
        <v>0</v>
      </c>
      <c r="E136" s="95"/>
      <c r="F136" s="82">
        <f t="shared" si="29"/>
        <v>0</v>
      </c>
      <c r="G136" s="83">
        <f t="shared" si="30"/>
        <v>2</v>
      </c>
      <c r="H136" s="84">
        <f>VLOOKUP(A136,'Transporte - FU'!$A$3:$C$162,3,0)</f>
        <v>0.5</v>
      </c>
      <c r="I136" s="83" t="str">
        <f>VLOOKUP(A136,'Transporte - FU'!$A$3:$C$160,2,0)</f>
        <v>EQ001</v>
      </c>
      <c r="J136" s="85">
        <f>VLOOKUP(I136,CHP!$A$13:$D$210,3,0)</f>
        <v>409.48</v>
      </c>
      <c r="K136" s="83" t="s">
        <v>238</v>
      </c>
      <c r="L136" s="159"/>
      <c r="M136" s="86">
        <f t="shared" si="31"/>
        <v>0</v>
      </c>
    </row>
    <row r="137" spans="1:13" s="77" customFormat="1" ht="14.25" x14ac:dyDescent="0.2">
      <c r="A137" s="194">
        <v>320060</v>
      </c>
      <c r="B137" s="69" t="str">
        <f>VLOOKUP(A137,CHP!$A$12:D$206,2,0)</f>
        <v>Trator lâmina D5 média</v>
      </c>
      <c r="C137" s="82">
        <f t="shared" si="0"/>
        <v>315.33</v>
      </c>
      <c r="D137" s="82">
        <f t="shared" si="3"/>
        <v>0</v>
      </c>
      <c r="E137" s="95"/>
      <c r="F137" s="82">
        <f t="shared" si="29"/>
        <v>0</v>
      </c>
      <c r="G137" s="83">
        <f t="shared" si="30"/>
        <v>2</v>
      </c>
      <c r="H137" s="84">
        <f>VLOOKUP(A137,'Transporte - FU'!$A$3:$C$162,3,0)</f>
        <v>0.5</v>
      </c>
      <c r="I137" s="83" t="str">
        <f>VLOOKUP(A137,'Transporte - FU'!$A$3:$C$160,2,0)</f>
        <v>EQ001</v>
      </c>
      <c r="J137" s="85">
        <f>VLOOKUP(I137,CHP!$A$13:$D$210,3,0)</f>
        <v>409.48</v>
      </c>
      <c r="K137" s="83" t="s">
        <v>238</v>
      </c>
      <c r="L137" s="159"/>
      <c r="M137" s="86">
        <f t="shared" si="31"/>
        <v>0</v>
      </c>
    </row>
    <row r="138" spans="1:13" s="77" customFormat="1" ht="14.25" x14ac:dyDescent="0.2">
      <c r="A138" s="194">
        <v>330060</v>
      </c>
      <c r="B138" s="69" t="str">
        <f>VLOOKUP(A138,CHP!$A$12:D$206,2,0)</f>
        <v>Trator lâmina D5 severa</v>
      </c>
      <c r="C138" s="82">
        <f t="shared" si="0"/>
        <v>315.33</v>
      </c>
      <c r="D138" s="82">
        <f t="shared" si="3"/>
        <v>0</v>
      </c>
      <c r="E138" s="95"/>
      <c r="F138" s="82">
        <f t="shared" si="29"/>
        <v>0</v>
      </c>
      <c r="G138" s="83">
        <f t="shared" si="30"/>
        <v>2</v>
      </c>
      <c r="H138" s="84">
        <f>VLOOKUP(A138,'Transporte - FU'!$A$3:$C$162,3,0)</f>
        <v>0.5</v>
      </c>
      <c r="I138" s="83" t="str">
        <f>VLOOKUP(A138,'Transporte - FU'!$A$3:$C$160,2,0)</f>
        <v>EQ001</v>
      </c>
      <c r="J138" s="85">
        <f>VLOOKUP(I138,CHP!$A$13:$D$210,3,0)</f>
        <v>409.48</v>
      </c>
      <c r="K138" s="83" t="s">
        <v>238</v>
      </c>
      <c r="L138" s="159"/>
      <c r="M138" s="86">
        <f t="shared" si="31"/>
        <v>0</v>
      </c>
    </row>
    <row r="139" spans="1:13" s="77" customFormat="1" ht="14.25" x14ac:dyDescent="0.2">
      <c r="A139" s="194">
        <v>311650</v>
      </c>
      <c r="B139" s="69" t="str">
        <f>VLOOKUP(A139,CHP!$A$12:D$206,2,0)</f>
        <v>Trator lâmina D61-EX leve</v>
      </c>
      <c r="C139" s="82">
        <f t="shared" si="0"/>
        <v>315.33</v>
      </c>
      <c r="D139" s="82">
        <f t="shared" si="3"/>
        <v>0</v>
      </c>
      <c r="E139" s="95"/>
      <c r="F139" s="82">
        <f t="shared" si="29"/>
        <v>0</v>
      </c>
      <c r="G139" s="83">
        <f t="shared" si="30"/>
        <v>2</v>
      </c>
      <c r="H139" s="84">
        <f>VLOOKUP(A139,'Transporte - FU'!$A$3:$C$162,3,0)</f>
        <v>0.5</v>
      </c>
      <c r="I139" s="83" t="str">
        <f>VLOOKUP(A139,'Transporte - FU'!$A$3:$C$160,2,0)</f>
        <v>EQ001</v>
      </c>
      <c r="J139" s="85">
        <f>VLOOKUP(I139,CHP!$A$13:$D$210,3,0)</f>
        <v>409.48</v>
      </c>
      <c r="K139" s="83" t="s">
        <v>238</v>
      </c>
      <c r="L139" s="159"/>
      <c r="M139" s="86">
        <f t="shared" si="31"/>
        <v>0</v>
      </c>
    </row>
    <row r="140" spans="1:13" s="77" customFormat="1" ht="14.25" x14ac:dyDescent="0.2">
      <c r="A140" s="194">
        <v>321650</v>
      </c>
      <c r="B140" s="69" t="str">
        <f>VLOOKUP(A140,CHP!$A$12:D$206,2,0)</f>
        <v>Trator lâmina D61-EX média</v>
      </c>
      <c r="C140" s="82">
        <f t="shared" si="0"/>
        <v>315.33</v>
      </c>
      <c r="D140" s="82">
        <f t="shared" si="3"/>
        <v>0</v>
      </c>
      <c r="E140" s="95"/>
      <c r="F140" s="82">
        <f t="shared" si="29"/>
        <v>0</v>
      </c>
      <c r="G140" s="83">
        <f t="shared" si="30"/>
        <v>2</v>
      </c>
      <c r="H140" s="84">
        <f>VLOOKUP(A140,'Transporte - FU'!$A$3:$C$162,3,0)</f>
        <v>0.5</v>
      </c>
      <c r="I140" s="83" t="str">
        <f>VLOOKUP(A140,'Transporte - FU'!$A$3:$C$160,2,0)</f>
        <v>EQ001</v>
      </c>
      <c r="J140" s="85">
        <f>VLOOKUP(I140,CHP!$A$13:$D$210,3,0)</f>
        <v>409.48</v>
      </c>
      <c r="K140" s="83" t="s">
        <v>238</v>
      </c>
      <c r="L140" s="159"/>
      <c r="M140" s="86">
        <f t="shared" si="31"/>
        <v>0</v>
      </c>
    </row>
    <row r="141" spans="1:13" s="77" customFormat="1" ht="14.25" x14ac:dyDescent="0.2">
      <c r="A141" s="194">
        <v>331650</v>
      </c>
      <c r="B141" s="69" t="str">
        <f>VLOOKUP(A141,CHP!$A$12:D$206,2,0)</f>
        <v>Trator lâmina D61-EX severa</v>
      </c>
      <c r="C141" s="82">
        <f t="shared" si="0"/>
        <v>315.33</v>
      </c>
      <c r="D141" s="82">
        <f t="shared" si="3"/>
        <v>0</v>
      </c>
      <c r="E141" s="95"/>
      <c r="F141" s="82">
        <f t="shared" si="29"/>
        <v>0</v>
      </c>
      <c r="G141" s="83">
        <f t="shared" si="30"/>
        <v>2</v>
      </c>
      <c r="H141" s="84">
        <f>VLOOKUP(A141,'Transporte - FU'!$A$3:$C$162,3,0)</f>
        <v>0.5</v>
      </c>
      <c r="I141" s="83" t="str">
        <f>VLOOKUP(A141,'Transporte - FU'!$A$3:$C$160,2,0)</f>
        <v>EQ001</v>
      </c>
      <c r="J141" s="85">
        <f>VLOOKUP(I141,CHP!$A$13:$D$210,3,0)</f>
        <v>409.48</v>
      </c>
      <c r="K141" s="83" t="s">
        <v>238</v>
      </c>
      <c r="L141" s="159"/>
      <c r="M141" s="86">
        <f t="shared" si="31"/>
        <v>0</v>
      </c>
    </row>
    <row r="142" spans="1:13" s="77" customFormat="1" ht="14.25" x14ac:dyDescent="0.2">
      <c r="A142" s="194">
        <v>310180</v>
      </c>
      <c r="B142" s="69" t="str">
        <f>VLOOKUP(A142,CHP!$A$12:D$206,2,0)</f>
        <v>Trator lâmina D8-T leve</v>
      </c>
      <c r="C142" s="82">
        <f t="shared" si="0"/>
        <v>315.33</v>
      </c>
      <c r="D142" s="82">
        <f t="shared" si="3"/>
        <v>0</v>
      </c>
      <c r="E142" s="95"/>
      <c r="F142" s="82">
        <f t="shared" si="29"/>
        <v>0</v>
      </c>
      <c r="G142" s="83">
        <f t="shared" si="30"/>
        <v>2</v>
      </c>
      <c r="H142" s="84">
        <f>VLOOKUP(A142,'Transporte - FU'!$A$3:$C$162,3,0)</f>
        <v>1</v>
      </c>
      <c r="I142" s="83" t="str">
        <f>VLOOKUP(A142,'Transporte - FU'!$A$3:$C$160,2,0)</f>
        <v>EQ001</v>
      </c>
      <c r="J142" s="85">
        <f>VLOOKUP(I142,CHP!$A$13:$D$210,3,0)</f>
        <v>409.48</v>
      </c>
      <c r="K142" s="83" t="s">
        <v>238</v>
      </c>
      <c r="L142" s="159"/>
      <c r="M142" s="86">
        <f t="shared" si="31"/>
        <v>0</v>
      </c>
    </row>
    <row r="143" spans="1:13" s="77" customFormat="1" ht="14.25" x14ac:dyDescent="0.2">
      <c r="A143" s="194">
        <v>320180</v>
      </c>
      <c r="B143" s="69" t="str">
        <f>VLOOKUP(A143,CHP!$A$12:D$206,2,0)</f>
        <v>Trator lâmina D8-T média</v>
      </c>
      <c r="C143" s="82">
        <f t="shared" si="0"/>
        <v>315.33</v>
      </c>
      <c r="D143" s="82">
        <f t="shared" si="3"/>
        <v>0</v>
      </c>
      <c r="E143" s="95"/>
      <c r="F143" s="82">
        <f t="shared" si="29"/>
        <v>0</v>
      </c>
      <c r="G143" s="83">
        <f t="shared" si="30"/>
        <v>2</v>
      </c>
      <c r="H143" s="84">
        <f>VLOOKUP(A143,'Transporte - FU'!$A$3:$C$162,3,0)</f>
        <v>1</v>
      </c>
      <c r="I143" s="83" t="str">
        <f>VLOOKUP(A143,'Transporte - FU'!$A$3:$C$160,2,0)</f>
        <v>EQ001</v>
      </c>
      <c r="J143" s="85">
        <f>VLOOKUP(I143,CHP!$A$13:$D$210,3,0)</f>
        <v>409.48</v>
      </c>
      <c r="K143" s="83" t="s">
        <v>238</v>
      </c>
      <c r="L143" s="159"/>
      <c r="M143" s="86">
        <f t="shared" si="31"/>
        <v>0</v>
      </c>
    </row>
    <row r="144" spans="1:13" s="77" customFormat="1" ht="14.25" x14ac:dyDescent="0.2">
      <c r="A144" s="194">
        <v>330180</v>
      </c>
      <c r="B144" s="69" t="str">
        <f>VLOOKUP(A144,CHP!$A$12:D$206,2,0)</f>
        <v>Trator lâmina D8-T severa</v>
      </c>
      <c r="C144" s="82">
        <f t="shared" si="0"/>
        <v>315.33</v>
      </c>
      <c r="D144" s="82">
        <f t="shared" si="3"/>
        <v>0</v>
      </c>
      <c r="E144" s="95"/>
      <c r="F144" s="82">
        <f t="shared" si="29"/>
        <v>0</v>
      </c>
      <c r="G144" s="83">
        <f t="shared" si="30"/>
        <v>2</v>
      </c>
      <c r="H144" s="84">
        <f>VLOOKUP(A144,'Transporte - FU'!$A$3:$C$162,3,0)</f>
        <v>1</v>
      </c>
      <c r="I144" s="83" t="str">
        <f>VLOOKUP(A144,'Transporte - FU'!$A$3:$C$160,2,0)</f>
        <v>EQ001</v>
      </c>
      <c r="J144" s="85">
        <f>VLOOKUP(I144,CHP!$A$13:$D$210,3,0)</f>
        <v>409.48</v>
      </c>
      <c r="K144" s="83" t="s">
        <v>238</v>
      </c>
      <c r="L144" s="159"/>
      <c r="M144" s="86">
        <f t="shared" si="31"/>
        <v>0</v>
      </c>
    </row>
    <row r="145" spans="1:13" s="77" customFormat="1" ht="15" customHeight="1" x14ac:dyDescent="0.2">
      <c r="A145" s="194">
        <v>320700</v>
      </c>
      <c r="B145" s="69" t="str">
        <f>VLOOKUP(A145,CHP!$A$12:D$206,2,0)</f>
        <v>Trator lâmina 7D média</v>
      </c>
      <c r="C145" s="82">
        <f t="shared" si="0"/>
        <v>315.33</v>
      </c>
      <c r="D145" s="82">
        <f t="shared" si="3"/>
        <v>0</v>
      </c>
      <c r="E145" s="95"/>
      <c r="F145" s="82">
        <f t="shared" si="29"/>
        <v>0</v>
      </c>
      <c r="G145" s="83">
        <f t="shared" si="30"/>
        <v>2</v>
      </c>
      <c r="H145" s="84">
        <f>VLOOKUP(A145,'Transporte - FU'!$A$3:$C$162,3,0)</f>
        <v>0.5</v>
      </c>
      <c r="I145" s="83" t="str">
        <f>VLOOKUP(A145,'Transporte - FU'!$A$3:$C$160,2,0)</f>
        <v>EQ001</v>
      </c>
      <c r="J145" s="85">
        <f>VLOOKUP(I145,CHP!$A$13:$D$210,3,0)</f>
        <v>409.48</v>
      </c>
      <c r="K145" s="83" t="s">
        <v>238</v>
      </c>
      <c r="L145" s="159"/>
      <c r="M145" s="86">
        <f t="shared" si="31"/>
        <v>0</v>
      </c>
    </row>
    <row r="146" spans="1:13" s="77" customFormat="1" ht="14.25" x14ac:dyDescent="0.2">
      <c r="A146" s="194">
        <v>300140</v>
      </c>
      <c r="B146" s="69" t="str">
        <f>VLOOKUP(A146,CHP!$A$12:D$206,2,0)</f>
        <v>Usina asfalto móvel contra-fluxo 50/100 t/hora</v>
      </c>
      <c r="C146" s="82">
        <f t="shared" si="0"/>
        <v>315.33</v>
      </c>
      <c r="D146" s="82">
        <f t="shared" si="3"/>
        <v>0</v>
      </c>
      <c r="E146" s="95"/>
      <c r="F146" s="82">
        <f t="shared" si="29"/>
        <v>0</v>
      </c>
      <c r="G146" s="83">
        <f t="shared" si="30"/>
        <v>1</v>
      </c>
      <c r="H146" s="84">
        <f>VLOOKUP(A146,'Transporte - FU'!$A$3:$C$162,3,0)</f>
        <v>1</v>
      </c>
      <c r="I146" s="83">
        <f>VLOOKUP(A146,'Transporte - FU'!$A$3:$C$160,2,0)</f>
        <v>300140</v>
      </c>
      <c r="J146" s="85">
        <f>VLOOKUP(I146,CHP!$A$13:$D$210,3,0)</f>
        <v>667.24</v>
      </c>
      <c r="K146" s="83" t="s">
        <v>238</v>
      </c>
      <c r="L146" s="159"/>
      <c r="M146" s="86">
        <f t="shared" si="31"/>
        <v>0</v>
      </c>
    </row>
    <row r="147" spans="1:13" s="77" customFormat="1" ht="14.25" x14ac:dyDescent="0.2">
      <c r="A147" s="194">
        <v>300170</v>
      </c>
      <c r="B147" s="69" t="str">
        <f>VLOOKUP(A147,CHP!$A$12:D$206,2,0)</f>
        <v>Usina asfalto móvel contra-fluxo 60/120 t/hora asf. borracha/polímero</v>
      </c>
      <c r="C147" s="82">
        <f t="shared" si="0"/>
        <v>315.33</v>
      </c>
      <c r="D147" s="82">
        <f t="shared" si="3"/>
        <v>0</v>
      </c>
      <c r="E147" s="95"/>
      <c r="F147" s="82">
        <f t="shared" si="29"/>
        <v>0</v>
      </c>
      <c r="G147" s="83">
        <f t="shared" si="30"/>
        <v>1</v>
      </c>
      <c r="H147" s="84">
        <f>VLOOKUP(A147,'Transporte - FU'!$A$3:$C$162,3,0)</f>
        <v>1</v>
      </c>
      <c r="I147" s="83">
        <f>VLOOKUP(A147,'Transporte - FU'!$A$3:$C$160,2,0)</f>
        <v>300170</v>
      </c>
      <c r="J147" s="85">
        <f>VLOOKUP(I147,CHP!$A$13:$D$210,3,0)</f>
        <v>802.19</v>
      </c>
      <c r="K147" s="83" t="s">
        <v>238</v>
      </c>
      <c r="L147" s="159"/>
      <c r="M147" s="86">
        <f t="shared" si="31"/>
        <v>0</v>
      </c>
    </row>
    <row r="148" spans="1:13" s="77" customFormat="1" ht="14.25" x14ac:dyDescent="0.2">
      <c r="A148" s="194">
        <v>309100</v>
      </c>
      <c r="B148" s="69" t="str">
        <f>VLOOKUP(A148,CHP!$A$12:D$206,2,0)</f>
        <v>Usina misturadora PMF 50/70 t/hora</v>
      </c>
      <c r="C148" s="82">
        <f t="shared" si="0"/>
        <v>315.33</v>
      </c>
      <c r="D148" s="82">
        <f t="shared" si="3"/>
        <v>0</v>
      </c>
      <c r="E148" s="95"/>
      <c r="F148" s="82">
        <f t="shared" si="29"/>
        <v>0</v>
      </c>
      <c r="G148" s="83">
        <f t="shared" si="30"/>
        <v>2</v>
      </c>
      <c r="H148" s="84">
        <f>VLOOKUP(A148,'Transporte - FU'!$A$3:$C$162,3,0)</f>
        <v>4</v>
      </c>
      <c r="I148" s="83" t="str">
        <f>VLOOKUP(A148,'Transporte - FU'!$A$3:$C$160,2,0)</f>
        <v>EQ001</v>
      </c>
      <c r="J148" s="85">
        <f>VLOOKUP(I148,CHP!$A$13:$D$210,3,0)</f>
        <v>409.48</v>
      </c>
      <c r="K148" s="83" t="s">
        <v>238</v>
      </c>
      <c r="L148" s="159"/>
      <c r="M148" s="86">
        <f t="shared" si="31"/>
        <v>0</v>
      </c>
    </row>
    <row r="149" spans="1:13" s="77" customFormat="1" ht="14.25" x14ac:dyDescent="0.2">
      <c r="A149" s="194">
        <v>309000</v>
      </c>
      <c r="B149" s="69" t="str">
        <f>VLOOKUP(A149,CHP!$A$12:D$206,2,0)</f>
        <v>Usina p/ microrevestimento asfáltico a frio</v>
      </c>
      <c r="C149" s="82">
        <f t="shared" si="0"/>
        <v>315.33</v>
      </c>
      <c r="D149" s="82">
        <f t="shared" si="3"/>
        <v>0</v>
      </c>
      <c r="E149" s="95"/>
      <c r="F149" s="82">
        <f t="shared" si="29"/>
        <v>0</v>
      </c>
      <c r="G149" s="83">
        <f t="shared" si="30"/>
        <v>2</v>
      </c>
      <c r="H149" s="84">
        <f>VLOOKUP(A149,'Transporte - FU'!$A$3:$C$162,3,0)</f>
        <v>1</v>
      </c>
      <c r="I149" s="83" t="str">
        <f>VLOOKUP(A149,'Transporte - FU'!$A$3:$C$160,2,0)</f>
        <v>EQ001</v>
      </c>
      <c r="J149" s="85">
        <f>VLOOKUP(I149,CHP!$A$13:$D$210,3,0)</f>
        <v>409.48</v>
      </c>
      <c r="K149" s="83" t="s">
        <v>238</v>
      </c>
      <c r="L149" s="159"/>
      <c r="M149" s="86">
        <f t="shared" si="31"/>
        <v>0</v>
      </c>
    </row>
    <row r="150" spans="1:13" s="77" customFormat="1" ht="14.25" x14ac:dyDescent="0.2">
      <c r="A150" s="194">
        <v>303500</v>
      </c>
      <c r="B150" s="69" t="str">
        <f>VLOOKUP(A150,CHP!$A$12:D$206,2,0)</f>
        <v>Usina solos brita graduada 200/500 t/hora</v>
      </c>
      <c r="C150" s="82">
        <f t="shared" si="0"/>
        <v>315.33</v>
      </c>
      <c r="D150" s="82">
        <f t="shared" si="3"/>
        <v>0</v>
      </c>
      <c r="E150" s="95"/>
      <c r="F150" s="82">
        <f t="shared" si="29"/>
        <v>0</v>
      </c>
      <c r="G150" s="83">
        <f t="shared" si="30"/>
        <v>2</v>
      </c>
      <c r="H150" s="84">
        <f>VLOOKUP(A150,'Transporte - FU'!$A$3:$C$162,3,0)</f>
        <v>2</v>
      </c>
      <c r="I150" s="83" t="str">
        <f>VLOOKUP(A150,'Transporte - FU'!$A$3:$C$160,2,0)</f>
        <v>EQ001</v>
      </c>
      <c r="J150" s="85">
        <f>VLOOKUP(I150,CHP!$A$13:$D$210,3,0)</f>
        <v>409.48</v>
      </c>
      <c r="K150" s="83" t="s">
        <v>238</v>
      </c>
      <c r="L150" s="159"/>
      <c r="M150" s="86">
        <f t="shared" si="31"/>
        <v>0</v>
      </c>
    </row>
    <row r="151" spans="1:13" s="77" customFormat="1" ht="14.25" x14ac:dyDescent="0.2">
      <c r="A151" s="194">
        <v>303600</v>
      </c>
      <c r="B151" s="69" t="str">
        <f>VLOOKUP(A151,CHP!$A$12:D$206,2,0)</f>
        <v>Usina solos c/ dosador cimento 200/500 t/hora</v>
      </c>
      <c r="C151" s="82">
        <f t="shared" si="0"/>
        <v>315.33</v>
      </c>
      <c r="D151" s="82">
        <f t="shared" si="3"/>
        <v>0</v>
      </c>
      <c r="E151" s="95"/>
      <c r="F151" s="82">
        <f t="shared" si="29"/>
        <v>0</v>
      </c>
      <c r="G151" s="83">
        <f t="shared" si="30"/>
        <v>2</v>
      </c>
      <c r="H151" s="84">
        <f>VLOOKUP(A151,'Transporte - FU'!$A$3:$C$162,3,0)</f>
        <v>2</v>
      </c>
      <c r="I151" s="83" t="str">
        <f>VLOOKUP(A151,'Transporte - FU'!$A$3:$C$160,2,0)</f>
        <v>EQ001</v>
      </c>
      <c r="J151" s="85">
        <f>VLOOKUP(I151,CHP!$A$13:$D$210,3,0)</f>
        <v>409.48</v>
      </c>
      <c r="K151" s="83" t="s">
        <v>238</v>
      </c>
      <c r="L151" s="159"/>
      <c r="M151" s="86">
        <f t="shared" si="31"/>
        <v>0</v>
      </c>
    </row>
    <row r="152" spans="1:13" s="77" customFormat="1" ht="14.25" x14ac:dyDescent="0.2">
      <c r="A152" s="194">
        <v>340410</v>
      </c>
      <c r="B152" s="69" t="str">
        <f>VLOOKUP(A152,CHP!$A$12:D$206,2,0)</f>
        <v>Vibro acabadora esteiras</v>
      </c>
      <c r="C152" s="82">
        <f t="shared" si="0"/>
        <v>315.33</v>
      </c>
      <c r="D152" s="82">
        <f t="shared" si="3"/>
        <v>0</v>
      </c>
      <c r="E152" s="95"/>
      <c r="F152" s="82">
        <f t="shared" si="29"/>
        <v>0</v>
      </c>
      <c r="G152" s="83">
        <f t="shared" si="30"/>
        <v>2</v>
      </c>
      <c r="H152" s="84">
        <f>VLOOKUP(A152,'Transporte - FU'!$A$3:$C$162,3,0)</f>
        <v>0.5</v>
      </c>
      <c r="I152" s="83" t="str">
        <f>VLOOKUP(A152,'Transporte - FU'!$A$3:$C$160,2,0)</f>
        <v>EQ001</v>
      </c>
      <c r="J152" s="85">
        <f>VLOOKUP(I152,CHP!$A$13:$D$210,3,0)</f>
        <v>409.48</v>
      </c>
      <c r="K152" s="83" t="s">
        <v>238</v>
      </c>
      <c r="L152" s="159"/>
      <c r="M152" s="86">
        <f t="shared" si="31"/>
        <v>0</v>
      </c>
    </row>
    <row r="153" spans="1:13" s="77" customFormat="1" ht="14.25" x14ac:dyDescent="0.2">
      <c r="A153" s="150">
        <v>370080</v>
      </c>
      <c r="B153" s="151" t="str">
        <f>VLOOKUP(A153,CHP!$A$12:D$206,2,0)</f>
        <v>Automóvel leve pot. mín. 75 HP(s/motor.)</v>
      </c>
      <c r="C153" s="152">
        <f t="shared" si="0"/>
        <v>315.33</v>
      </c>
      <c r="D153" s="152">
        <f t="shared" si="3"/>
        <v>0</v>
      </c>
      <c r="E153" s="156">
        <f>C153/80</f>
        <v>3.9416249999999997</v>
      </c>
      <c r="F153" s="157"/>
      <c r="G153" s="153">
        <f t="shared" si="18"/>
        <v>1</v>
      </c>
      <c r="H153" s="195">
        <f>VLOOKUP(A153,'Transporte - FU'!$A$3:$C$162,3,0)</f>
        <v>1</v>
      </c>
      <c r="I153" s="153">
        <f>VLOOKUP(A153,'Transporte - FU'!$A$1:$C$184,2,0)</f>
        <v>370080</v>
      </c>
      <c r="J153" s="154">
        <f>VLOOKUP(I153,CHP!$A$13:$D$210,3,0)</f>
        <v>101.08</v>
      </c>
      <c r="K153" s="153" t="s">
        <v>238</v>
      </c>
      <c r="L153" s="160"/>
      <c r="M153" s="155">
        <f t="shared" si="19"/>
        <v>0</v>
      </c>
    </row>
    <row r="154" spans="1:13" s="145" customFormat="1" ht="14.25" x14ac:dyDescent="0.2">
      <c r="A154" s="150">
        <v>370140</v>
      </c>
      <c r="B154" s="151" t="str">
        <f>VLOOKUP(A154,CHP!$A$12:D$206,2,0)</f>
        <v>Caminhonete cabine dupla 4x4 pot. mín.120 HP(s/motor.)</v>
      </c>
      <c r="C154" s="152">
        <f t="shared" si="0"/>
        <v>315.33</v>
      </c>
      <c r="D154" s="152">
        <f t="shared" si="3"/>
        <v>0</v>
      </c>
      <c r="E154" s="156">
        <f t="shared" ref="E154:E158" si="32">C154/80</f>
        <v>3.9416249999999997</v>
      </c>
      <c r="F154" s="157"/>
      <c r="G154" s="153">
        <f t="shared" ref="G154:G157" si="33">IF(A154=I154,1,2)</f>
        <v>1</v>
      </c>
      <c r="H154" s="195">
        <f>VLOOKUP(A154,'Transporte - FU'!$A$3:$C$162,3,0)</f>
        <v>1</v>
      </c>
      <c r="I154" s="153">
        <f>VLOOKUP(A154,'Transporte - FU'!$A$1:$C$184,2,0)</f>
        <v>370140</v>
      </c>
      <c r="J154" s="154">
        <f>VLOOKUP(I154,CHP!$A$13:$D$210,3,0)</f>
        <v>135.51</v>
      </c>
      <c r="K154" s="153" t="s">
        <v>238</v>
      </c>
      <c r="L154" s="160"/>
      <c r="M154" s="155">
        <f t="shared" ref="M154:M157" si="34">IFERROR(((C154*G154*H154)/$M$6+(D154*G154*H154)/$M$7)*J154*F154,0)+(F154*L154)</f>
        <v>0</v>
      </c>
    </row>
    <row r="155" spans="1:13" s="145" customFormat="1" ht="14.25" x14ac:dyDescent="0.2">
      <c r="A155" s="150">
        <v>370160</v>
      </c>
      <c r="B155" s="151" t="str">
        <f>VLOOKUP(A155,CHP!$A$12:D$206,2,0)</f>
        <v>Veículo utilitário pot. min. 114 HP(s/motor.)</v>
      </c>
      <c r="C155" s="152">
        <f t="shared" si="0"/>
        <v>315.33</v>
      </c>
      <c r="D155" s="152">
        <f t="shared" si="3"/>
        <v>0</v>
      </c>
      <c r="E155" s="156">
        <f t="shared" si="32"/>
        <v>3.9416249999999997</v>
      </c>
      <c r="F155" s="157"/>
      <c r="G155" s="153">
        <f t="shared" si="33"/>
        <v>1</v>
      </c>
      <c r="H155" s="195">
        <f>VLOOKUP(A155,'Transporte - FU'!$A$3:$C$162,3,0)</f>
        <v>1</v>
      </c>
      <c r="I155" s="153">
        <f>VLOOKUP(A155,'Transporte - FU'!$A$1:$C$184,2,0)</f>
        <v>370160</v>
      </c>
      <c r="J155" s="154">
        <f>VLOOKUP(I155,CHP!$A$13:$D$210,3,0)</f>
        <v>177.61</v>
      </c>
      <c r="K155" s="153" t="s">
        <v>238</v>
      </c>
      <c r="L155" s="160"/>
      <c r="M155" s="155">
        <f t="shared" si="34"/>
        <v>0</v>
      </c>
    </row>
    <row r="156" spans="1:13" s="145" customFormat="1" ht="14.25" x14ac:dyDescent="0.2">
      <c r="A156" s="150">
        <v>370020</v>
      </c>
      <c r="B156" s="151" t="str">
        <f>VLOOKUP(A156,CHP!$A$12:D$206,2,0)</f>
        <v>Microônibus transporte urbano capacidade 16 pessoas</v>
      </c>
      <c r="C156" s="152">
        <f t="shared" si="0"/>
        <v>315.33</v>
      </c>
      <c r="D156" s="152">
        <f t="shared" si="3"/>
        <v>0</v>
      </c>
      <c r="E156" s="156">
        <f t="shared" ref="E156:E157" si="35">C156/80</f>
        <v>3.9416249999999997</v>
      </c>
      <c r="F156" s="157"/>
      <c r="G156" s="153">
        <f t="shared" si="33"/>
        <v>1</v>
      </c>
      <c r="H156" s="195">
        <f>VLOOKUP(A156,'Transporte - FU'!$A$3:$C$162,3,0)</f>
        <v>1</v>
      </c>
      <c r="I156" s="153">
        <f>VLOOKUP(A156,'Transporte - FU'!$A$1:$C$184,2,0)</f>
        <v>370020</v>
      </c>
      <c r="J156" s="154">
        <f>VLOOKUP(I156,CHP!$A$13:$D$210,3,0)</f>
        <v>210.37</v>
      </c>
      <c r="K156" s="153" t="s">
        <v>238</v>
      </c>
      <c r="L156" s="160"/>
      <c r="M156" s="155">
        <f t="shared" si="34"/>
        <v>0</v>
      </c>
    </row>
    <row r="157" spans="1:13" s="145" customFormat="1" ht="14.25" x14ac:dyDescent="0.2">
      <c r="A157" s="150">
        <v>370030</v>
      </c>
      <c r="B157" s="151" t="str">
        <f>VLOOKUP(A157,CHP!$A$12:D$206,2,0)</f>
        <v>Microônibus transporte urbano capacidade 30 pessoas</v>
      </c>
      <c r="C157" s="152">
        <f t="shared" si="0"/>
        <v>315.33</v>
      </c>
      <c r="D157" s="152">
        <f t="shared" si="3"/>
        <v>0</v>
      </c>
      <c r="E157" s="156">
        <f t="shared" si="35"/>
        <v>3.9416249999999997</v>
      </c>
      <c r="F157" s="157"/>
      <c r="G157" s="153">
        <f t="shared" si="33"/>
        <v>1</v>
      </c>
      <c r="H157" s="195">
        <f>VLOOKUP(A157,'Transporte - FU'!$A$3:$C$162,3,0)</f>
        <v>1</v>
      </c>
      <c r="I157" s="153">
        <f>VLOOKUP(A157,'Transporte - FU'!$A$1:$C$184,2,0)</f>
        <v>370030</v>
      </c>
      <c r="J157" s="154">
        <f>VLOOKUP(I157,CHP!$A$13:$D$210,3,0)</f>
        <v>213.01</v>
      </c>
      <c r="K157" s="153" t="s">
        <v>238</v>
      </c>
      <c r="L157" s="160"/>
      <c r="M157" s="155">
        <f t="shared" si="34"/>
        <v>0</v>
      </c>
    </row>
    <row r="158" spans="1:13" s="145" customFormat="1" ht="14.25" x14ac:dyDescent="0.2">
      <c r="A158" s="150">
        <v>370000</v>
      </c>
      <c r="B158" s="151" t="str">
        <f>VLOOKUP(A158,CHP!$A$12:D$206,2,0)</f>
        <v>Veiculo transporte coletivo 40 passageiros</v>
      </c>
      <c r="C158" s="152">
        <f t="shared" si="0"/>
        <v>315.33</v>
      </c>
      <c r="D158" s="152">
        <f t="shared" si="3"/>
        <v>0</v>
      </c>
      <c r="E158" s="156">
        <f t="shared" si="32"/>
        <v>3.9416249999999997</v>
      </c>
      <c r="F158" s="157"/>
      <c r="G158" s="153">
        <f t="shared" si="18"/>
        <v>1</v>
      </c>
      <c r="H158" s="195">
        <f>VLOOKUP(A158,'Transporte - FU'!$A$3:$C$162,3,0)</f>
        <v>1</v>
      </c>
      <c r="I158" s="153">
        <f>VLOOKUP(A158,'Transporte - FU'!$A$1:$C$184,2,0)</f>
        <v>370000</v>
      </c>
      <c r="J158" s="154">
        <f>VLOOKUP(I158,CHP!$A$13:$D$210,3,0)</f>
        <v>380.65</v>
      </c>
      <c r="K158" s="153" t="s">
        <v>238</v>
      </c>
      <c r="L158" s="160"/>
      <c r="M158" s="155">
        <f t="shared" si="19"/>
        <v>0</v>
      </c>
    </row>
    <row r="159" spans="1:13" s="77" customFormat="1" ht="18" x14ac:dyDescent="0.25">
      <c r="A159" s="219" t="s">
        <v>239</v>
      </c>
      <c r="B159" s="219"/>
      <c r="C159" s="219"/>
      <c r="D159" s="219"/>
      <c r="E159" s="219"/>
      <c r="F159" s="219"/>
      <c r="G159" s="219"/>
      <c r="H159" s="219"/>
      <c r="I159" s="219"/>
      <c r="J159" s="219"/>
      <c r="K159" s="87"/>
      <c r="L159" s="87"/>
      <c r="M159" s="88">
        <f>SUM(M12:M158)</f>
        <v>0</v>
      </c>
    </row>
    <row r="160" spans="1:13" s="77" customFormat="1" ht="9.75" customHeight="1" x14ac:dyDescent="0.25">
      <c r="A160" s="222"/>
      <c r="B160" s="222"/>
      <c r="C160" s="222"/>
      <c r="D160" s="222"/>
      <c r="E160" s="222"/>
      <c r="F160" s="222"/>
      <c r="G160" s="222"/>
      <c r="H160" s="222"/>
      <c r="I160" s="222"/>
      <c r="J160" s="222"/>
      <c r="K160" s="222"/>
      <c r="L160" s="222"/>
      <c r="M160" s="222"/>
    </row>
    <row r="161" spans="1:13" s="77" customFormat="1" ht="25.5" customHeight="1" x14ac:dyDescent="0.25">
      <c r="A161" s="223" t="s">
        <v>397</v>
      </c>
      <c r="B161" s="223"/>
      <c r="C161" s="223"/>
      <c r="D161" s="223"/>
      <c r="E161" s="223"/>
      <c r="F161" s="223"/>
      <c r="G161" s="223"/>
      <c r="H161" s="223"/>
      <c r="I161" s="223"/>
      <c r="J161" s="223"/>
      <c r="K161" s="223"/>
      <c r="L161" s="223"/>
      <c r="M161" s="89">
        <f>M159*2</f>
        <v>0</v>
      </c>
    </row>
    <row r="162" spans="1:13" s="77" customFormat="1" ht="19.5" customHeight="1" x14ac:dyDescent="0.25">
      <c r="A162" s="216" t="s">
        <v>248</v>
      </c>
      <c r="B162" s="216"/>
      <c r="C162" s="216"/>
      <c r="D162" s="216"/>
      <c r="E162" s="216"/>
      <c r="F162" s="216"/>
      <c r="G162" s="216"/>
      <c r="H162" s="216"/>
      <c r="I162" s="216"/>
      <c r="J162" s="216"/>
      <c r="K162" s="216"/>
      <c r="L162" s="216"/>
      <c r="M162" s="216"/>
    </row>
    <row r="163" spans="1:13" x14ac:dyDescent="0.25">
      <c r="M163" s="149">
        <f>TRUNC(M161*1.2623,2)</f>
        <v>0</v>
      </c>
    </row>
    <row r="164" spans="1:13" x14ac:dyDescent="0.25">
      <c r="M164" s="140"/>
    </row>
  </sheetData>
  <mergeCells count="15">
    <mergeCell ref="A1:M1"/>
    <mergeCell ref="A2:M2"/>
    <mergeCell ref="A3:M3"/>
    <mergeCell ref="A162:M162"/>
    <mergeCell ref="A6:L6"/>
    <mergeCell ref="A7:L7"/>
    <mergeCell ref="A8:L8"/>
    <mergeCell ref="A9:L9"/>
    <mergeCell ref="A10:M10"/>
    <mergeCell ref="A159:J159"/>
    <mergeCell ref="K4:L4"/>
    <mergeCell ref="K5:L5"/>
    <mergeCell ref="A160:M160"/>
    <mergeCell ref="A161:J161"/>
    <mergeCell ref="K161:L161"/>
  </mergeCells>
  <printOptions horizontalCentered="1" verticalCentered="1"/>
  <pageMargins left="0" right="0" top="0" bottom="0" header="0" footer="0"/>
  <pageSetup paperSize="8" scale="32" orientation="landscape" r:id="rId1"/>
  <headerFooter>
    <oddFooter>&amp;L&amp;"Lucida Sans,Normal"&amp;9VOLUME I.1 - ORÇAMENTO - AVENIDA BEIRA RIO FORQUILHAS&amp;R&amp;"Lucida Sans,Normal"&amp;9Página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B264B7A-289D-4AD6-82E9-62C5E705D358}">
          <x14:formula1>
            <xm:f>DMT!$B$26:$B$30</xm:f>
          </x14:formula1>
          <xm:sqref>N4:N5 K4:K5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36A42-079F-4F63-BD10-2E940C734112}">
  <dimension ref="A1:H81"/>
  <sheetViews>
    <sheetView workbookViewId="0">
      <selection activeCell="E42" sqref="E42"/>
    </sheetView>
  </sheetViews>
  <sheetFormatPr defaultRowHeight="15" x14ac:dyDescent="0.25"/>
  <cols>
    <col min="1" max="1" width="11" customWidth="1"/>
    <col min="2" max="2" width="42" customWidth="1"/>
    <col min="3" max="3" width="15.5703125" customWidth="1"/>
    <col min="4" max="4" width="19.140625" customWidth="1"/>
    <col min="5" max="5" width="13.7109375" style="130" customWidth="1"/>
    <col min="8" max="8" width="18" customWidth="1"/>
  </cols>
  <sheetData>
    <row r="1" spans="1:5" x14ac:dyDescent="0.25">
      <c r="A1" s="212" t="s">
        <v>402</v>
      </c>
      <c r="B1" s="212"/>
    </row>
    <row r="2" spans="1:5" x14ac:dyDescent="0.25">
      <c r="D2" s="122" t="s">
        <v>388</v>
      </c>
      <c r="E2" s="135">
        <v>1412</v>
      </c>
    </row>
    <row r="3" spans="1:5" x14ac:dyDescent="0.25">
      <c r="D3" s="122" t="s">
        <v>389</v>
      </c>
      <c r="E3" s="128">
        <v>1.4392</v>
      </c>
    </row>
    <row r="4" spans="1:5" ht="30" x14ac:dyDescent="0.25">
      <c r="A4" s="101" t="s">
        <v>230</v>
      </c>
      <c r="B4" s="101" t="s">
        <v>231</v>
      </c>
      <c r="C4" s="102" t="s">
        <v>252</v>
      </c>
      <c r="D4" s="102" t="s">
        <v>253</v>
      </c>
      <c r="E4" s="102" t="s">
        <v>390</v>
      </c>
    </row>
    <row r="5" spans="1:5" x14ac:dyDescent="0.25">
      <c r="A5" s="224" t="s">
        <v>254</v>
      </c>
      <c r="B5" s="225"/>
      <c r="C5" s="225"/>
      <c r="D5" s="226"/>
      <c r="E5" s="231">
        <v>1.4392</v>
      </c>
    </row>
    <row r="6" spans="1:5" x14ac:dyDescent="0.25">
      <c r="A6" s="161">
        <v>200020</v>
      </c>
      <c r="B6" s="162" t="s">
        <v>255</v>
      </c>
      <c r="C6" s="105" t="s">
        <v>256</v>
      </c>
      <c r="D6" s="105"/>
      <c r="E6" s="163">
        <v>23.79</v>
      </c>
    </row>
    <row r="7" spans="1:5" x14ac:dyDescent="0.25">
      <c r="A7" s="161">
        <v>200230</v>
      </c>
      <c r="B7" s="162" t="s">
        <v>258</v>
      </c>
      <c r="C7" s="105" t="s">
        <v>256</v>
      </c>
      <c r="D7" s="104"/>
      <c r="E7" s="163">
        <v>31.62</v>
      </c>
    </row>
    <row r="8" spans="1:5" x14ac:dyDescent="0.25">
      <c r="A8" s="161">
        <v>210040</v>
      </c>
      <c r="B8" s="162" t="s">
        <v>259</v>
      </c>
      <c r="C8" s="105" t="s">
        <v>256</v>
      </c>
      <c r="D8" s="104"/>
      <c r="E8" s="163">
        <v>26.14</v>
      </c>
    </row>
    <row r="9" spans="1:5" x14ac:dyDescent="0.25">
      <c r="A9" s="161">
        <v>200110</v>
      </c>
      <c r="B9" s="162" t="s">
        <v>260</v>
      </c>
      <c r="C9" s="105" t="s">
        <v>256</v>
      </c>
      <c r="D9" s="104"/>
      <c r="E9" s="163">
        <v>26.14</v>
      </c>
    </row>
    <row r="10" spans="1:5" x14ac:dyDescent="0.25">
      <c r="A10" s="161">
        <v>200210</v>
      </c>
      <c r="B10" s="162" t="s">
        <v>261</v>
      </c>
      <c r="C10" s="105" t="s">
        <v>256</v>
      </c>
      <c r="D10" s="104"/>
      <c r="E10" s="163">
        <v>23.79</v>
      </c>
    </row>
    <row r="11" spans="1:5" x14ac:dyDescent="0.25">
      <c r="A11" s="161">
        <v>200240</v>
      </c>
      <c r="B11" s="162" t="s">
        <v>262</v>
      </c>
      <c r="C11" s="105" t="s">
        <v>256</v>
      </c>
      <c r="D11" s="104"/>
      <c r="E11" s="163">
        <v>31.62</v>
      </c>
    </row>
    <row r="12" spans="1:5" x14ac:dyDescent="0.25">
      <c r="A12" s="161">
        <v>200311</v>
      </c>
      <c r="B12" s="162" t="s">
        <v>398</v>
      </c>
      <c r="C12" s="105" t="s">
        <v>256</v>
      </c>
      <c r="D12" s="104"/>
      <c r="E12" s="163">
        <v>26.14</v>
      </c>
    </row>
    <row r="13" spans="1:5" x14ac:dyDescent="0.25">
      <c r="A13" s="161">
        <v>210150</v>
      </c>
      <c r="B13" s="162" t="s">
        <v>263</v>
      </c>
      <c r="C13" s="105" t="s">
        <v>256</v>
      </c>
      <c r="D13" s="104"/>
      <c r="E13" s="163">
        <v>31.62</v>
      </c>
    </row>
    <row r="14" spans="1:5" x14ac:dyDescent="0.25">
      <c r="A14" s="161">
        <v>200150</v>
      </c>
      <c r="B14" s="162" t="s">
        <v>264</v>
      </c>
      <c r="C14" s="105" t="s">
        <v>256</v>
      </c>
      <c r="D14" s="104"/>
      <c r="E14" s="163">
        <v>54.79</v>
      </c>
    </row>
    <row r="15" spans="1:5" x14ac:dyDescent="0.25">
      <c r="A15" s="161">
        <v>200100</v>
      </c>
      <c r="B15" s="162" t="s">
        <v>265</v>
      </c>
      <c r="C15" s="105" t="s">
        <v>256</v>
      </c>
      <c r="D15" s="104"/>
      <c r="E15" s="163">
        <v>82.18</v>
      </c>
    </row>
    <row r="16" spans="1:5" x14ac:dyDescent="0.25">
      <c r="A16" s="161">
        <v>200000</v>
      </c>
      <c r="B16" s="162" t="s">
        <v>266</v>
      </c>
      <c r="C16" s="105" t="s">
        <v>256</v>
      </c>
      <c r="D16" s="104"/>
      <c r="E16" s="164">
        <v>124.3</v>
      </c>
    </row>
    <row r="17" spans="1:5" x14ac:dyDescent="0.25">
      <c r="A17" s="161">
        <v>200070</v>
      </c>
      <c r="B17" s="162" t="s">
        <v>267</v>
      </c>
      <c r="C17" s="105" t="s">
        <v>256</v>
      </c>
      <c r="D17" s="104"/>
      <c r="E17" s="163">
        <v>77.959999999999994</v>
      </c>
    </row>
    <row r="18" spans="1:5" x14ac:dyDescent="0.25">
      <c r="A18" s="161">
        <v>200080</v>
      </c>
      <c r="B18" s="162" t="s">
        <v>268</v>
      </c>
      <c r="C18" s="105" t="s">
        <v>256</v>
      </c>
      <c r="D18" s="104"/>
      <c r="E18" s="163">
        <v>77.959999999999994</v>
      </c>
    </row>
    <row r="19" spans="1:5" x14ac:dyDescent="0.25">
      <c r="A19" s="161">
        <v>200090</v>
      </c>
      <c r="B19" s="162" t="s">
        <v>269</v>
      </c>
      <c r="C19" s="105" t="s">
        <v>256</v>
      </c>
      <c r="D19" s="104"/>
      <c r="E19" s="163">
        <v>77.959999999999994</v>
      </c>
    </row>
    <row r="20" spans="1:5" x14ac:dyDescent="0.25">
      <c r="A20" s="161">
        <v>200200</v>
      </c>
      <c r="B20" s="162" t="s">
        <v>270</v>
      </c>
      <c r="C20" s="105" t="s">
        <v>256</v>
      </c>
      <c r="D20" s="104"/>
      <c r="E20" s="163">
        <v>26.14</v>
      </c>
    </row>
    <row r="21" spans="1:5" x14ac:dyDescent="0.25">
      <c r="A21" s="161">
        <v>200060</v>
      </c>
      <c r="B21" s="162" t="s">
        <v>271</v>
      </c>
      <c r="C21" s="105" t="s">
        <v>256</v>
      </c>
      <c r="D21" s="104"/>
      <c r="E21" s="163">
        <v>23.79</v>
      </c>
    </row>
    <row r="22" spans="1:5" x14ac:dyDescent="0.25">
      <c r="A22" s="161">
        <v>200290</v>
      </c>
      <c r="B22" s="162" t="s">
        <v>272</v>
      </c>
      <c r="C22" s="105" t="s">
        <v>256</v>
      </c>
      <c r="D22" s="104"/>
      <c r="E22" s="163">
        <v>26.14</v>
      </c>
    </row>
    <row r="23" spans="1:5" x14ac:dyDescent="0.25">
      <c r="A23" s="161">
        <v>200170</v>
      </c>
      <c r="B23" s="162" t="s">
        <v>273</v>
      </c>
      <c r="C23" s="105" t="s">
        <v>256</v>
      </c>
      <c r="D23" s="104"/>
      <c r="E23" s="163">
        <v>31.62</v>
      </c>
    </row>
    <row r="24" spans="1:5" x14ac:dyDescent="0.25">
      <c r="A24" s="161">
        <v>200140</v>
      </c>
      <c r="B24" s="162" t="s">
        <v>274</v>
      </c>
      <c r="C24" s="105" t="s">
        <v>256</v>
      </c>
      <c r="D24" s="104"/>
      <c r="E24" s="163">
        <v>23.79</v>
      </c>
    </row>
    <row r="25" spans="1:5" x14ac:dyDescent="0.25">
      <c r="A25" s="161">
        <v>200180</v>
      </c>
      <c r="B25" s="162" t="s">
        <v>275</v>
      </c>
      <c r="C25" s="105" t="s">
        <v>256</v>
      </c>
      <c r="D25" s="104"/>
      <c r="E25" s="163">
        <v>26.14</v>
      </c>
    </row>
    <row r="26" spans="1:5" x14ac:dyDescent="0.25">
      <c r="A26" s="161">
        <v>210020</v>
      </c>
      <c r="B26" s="162" t="s">
        <v>276</v>
      </c>
      <c r="C26" s="105" t="s">
        <v>256</v>
      </c>
      <c r="D26" s="104"/>
      <c r="E26" s="163">
        <v>31.62</v>
      </c>
    </row>
    <row r="27" spans="1:5" x14ac:dyDescent="0.25">
      <c r="A27" s="161">
        <v>200120</v>
      </c>
      <c r="B27" s="162" t="s">
        <v>277</v>
      </c>
      <c r="C27" s="105" t="s">
        <v>256</v>
      </c>
      <c r="D27" s="104"/>
      <c r="E27" s="163">
        <v>26.14</v>
      </c>
    </row>
    <row r="28" spans="1:5" x14ac:dyDescent="0.25">
      <c r="A28" s="161">
        <v>210050</v>
      </c>
      <c r="B28" s="162" t="s">
        <v>278</v>
      </c>
      <c r="C28" s="105" t="s">
        <v>256</v>
      </c>
      <c r="D28" s="104"/>
      <c r="E28" s="163">
        <v>31.62</v>
      </c>
    </row>
    <row r="29" spans="1:5" x14ac:dyDescent="0.25">
      <c r="A29" s="161">
        <v>200160</v>
      </c>
      <c r="B29" s="162" t="s">
        <v>279</v>
      </c>
      <c r="C29" s="105" t="s">
        <v>256</v>
      </c>
      <c r="D29" s="104"/>
      <c r="E29" s="163">
        <v>23.79</v>
      </c>
    </row>
    <row r="30" spans="1:5" x14ac:dyDescent="0.25">
      <c r="A30" s="161">
        <v>200260</v>
      </c>
      <c r="B30" s="162" t="s">
        <v>280</v>
      </c>
      <c r="C30" s="105" t="s">
        <v>256</v>
      </c>
      <c r="D30" s="104"/>
      <c r="E30" s="163">
        <v>31.62</v>
      </c>
    </row>
    <row r="31" spans="1:5" x14ac:dyDescent="0.25">
      <c r="A31" s="161">
        <v>200270</v>
      </c>
      <c r="B31" s="162" t="s">
        <v>281</v>
      </c>
      <c r="C31" s="105" t="s">
        <v>256</v>
      </c>
      <c r="D31" s="104"/>
      <c r="E31" s="163">
        <v>31.62</v>
      </c>
    </row>
    <row r="32" spans="1:5" x14ac:dyDescent="0.25">
      <c r="A32" s="161">
        <v>210070</v>
      </c>
      <c r="B32" s="162" t="s">
        <v>282</v>
      </c>
      <c r="C32" s="105" t="s">
        <v>256</v>
      </c>
      <c r="D32" s="104"/>
      <c r="E32" s="163">
        <v>31.62</v>
      </c>
    </row>
    <row r="33" spans="1:8" x14ac:dyDescent="0.25">
      <c r="A33" s="161">
        <v>210090</v>
      </c>
      <c r="B33" s="162" t="s">
        <v>283</v>
      </c>
      <c r="C33" s="105" t="s">
        <v>256</v>
      </c>
      <c r="D33" s="104"/>
      <c r="E33" s="163">
        <v>31.62</v>
      </c>
    </row>
    <row r="34" spans="1:8" x14ac:dyDescent="0.25">
      <c r="A34" s="161">
        <v>200130</v>
      </c>
      <c r="B34" s="162" t="s">
        <v>284</v>
      </c>
      <c r="C34" s="105" t="s">
        <v>256</v>
      </c>
      <c r="D34" s="104"/>
      <c r="E34" s="163">
        <v>23.16</v>
      </c>
    </row>
    <row r="35" spans="1:8" x14ac:dyDescent="0.25">
      <c r="A35" s="161">
        <v>200280</v>
      </c>
      <c r="B35" s="162" t="s">
        <v>285</v>
      </c>
      <c r="C35" s="105" t="s">
        <v>256</v>
      </c>
      <c r="D35" s="104"/>
      <c r="E35" s="163">
        <v>31.62</v>
      </c>
    </row>
    <row r="36" spans="1:8" x14ac:dyDescent="0.25">
      <c r="A36" s="161">
        <v>210060</v>
      </c>
      <c r="B36" s="162" t="s">
        <v>400</v>
      </c>
      <c r="C36" s="105" t="s">
        <v>256</v>
      </c>
      <c r="D36" s="104"/>
      <c r="E36" s="163">
        <v>41.01</v>
      </c>
    </row>
    <row r="37" spans="1:8" x14ac:dyDescent="0.25">
      <c r="A37" s="161">
        <v>200250</v>
      </c>
      <c r="B37" s="162" t="s">
        <v>399</v>
      </c>
      <c r="C37" s="105" t="s">
        <v>256</v>
      </c>
      <c r="D37" s="104"/>
      <c r="E37" s="163">
        <v>37.1</v>
      </c>
    </row>
    <row r="38" spans="1:8" x14ac:dyDescent="0.25">
      <c r="A38" s="161">
        <v>210080</v>
      </c>
      <c r="B38" s="162" t="s">
        <v>286</v>
      </c>
      <c r="C38" s="106" t="s">
        <v>256</v>
      </c>
      <c r="D38" s="104"/>
      <c r="E38" s="163">
        <v>35.85</v>
      </c>
    </row>
    <row r="39" spans="1:8" x14ac:dyDescent="0.25">
      <c r="A39" s="224" t="s">
        <v>287</v>
      </c>
      <c r="B39" s="225"/>
      <c r="C39" s="225"/>
      <c r="D39" s="225"/>
      <c r="E39" s="231">
        <v>0.93510000000000004</v>
      </c>
    </row>
    <row r="40" spans="1:8" x14ac:dyDescent="0.25">
      <c r="A40" s="107" t="s">
        <v>288</v>
      </c>
      <c r="B40" s="103" t="s">
        <v>289</v>
      </c>
      <c r="C40" s="104" t="s">
        <v>290</v>
      </c>
      <c r="D40" s="104"/>
      <c r="E40" s="165">
        <f>TRUNC((15.3*$E$2)*1.9351,2)</f>
        <v>41805.120000000003</v>
      </c>
      <c r="H40" s="230"/>
    </row>
    <row r="41" spans="1:8" x14ac:dyDescent="0.25">
      <c r="A41" s="108" t="s">
        <v>291</v>
      </c>
      <c r="B41" s="69" t="s">
        <v>292</v>
      </c>
      <c r="C41" s="105" t="s">
        <v>290</v>
      </c>
      <c r="D41" s="104"/>
      <c r="E41" s="165">
        <f>TRUNC((11.1*$E$2)*1.9351,2)</f>
        <v>30329.200000000001</v>
      </c>
    </row>
    <row r="42" spans="1:8" x14ac:dyDescent="0.25">
      <c r="A42" s="108" t="s">
        <v>293</v>
      </c>
      <c r="B42" s="69" t="s">
        <v>403</v>
      </c>
      <c r="C42" s="105" t="s">
        <v>290</v>
      </c>
      <c r="D42" s="104"/>
      <c r="E42" s="165">
        <f>TRUNC((8.5*$E$2)*1.9351,2)</f>
        <v>23225.07</v>
      </c>
    </row>
    <row r="43" spans="1:8" x14ac:dyDescent="0.25">
      <c r="A43" s="108" t="s">
        <v>294</v>
      </c>
      <c r="B43" s="69" t="s">
        <v>295</v>
      </c>
      <c r="C43" s="105" t="s">
        <v>290</v>
      </c>
      <c r="D43" s="104"/>
      <c r="E43" s="165">
        <f>TRUNC((2.6*$E$2)*1.9351,2)</f>
        <v>7104.13</v>
      </c>
    </row>
    <row r="44" spans="1:8" x14ac:dyDescent="0.25">
      <c r="A44" s="108" t="s">
        <v>296</v>
      </c>
      <c r="B44" s="69" t="s">
        <v>297</v>
      </c>
      <c r="C44" s="105" t="s">
        <v>290</v>
      </c>
      <c r="D44" s="104"/>
      <c r="E44" s="165">
        <f>TRUNC((2.6*$E$2)*1.9351,2)</f>
        <v>7104.13</v>
      </c>
    </row>
    <row r="45" spans="1:8" x14ac:dyDescent="0.25">
      <c r="A45" s="108" t="s">
        <v>298</v>
      </c>
      <c r="B45" s="69" t="s">
        <v>404</v>
      </c>
      <c r="C45" s="105" t="s">
        <v>290</v>
      </c>
      <c r="D45" s="104"/>
      <c r="E45" s="165">
        <f>TRUNC((8.5*$E$2)*1.9351,2)</f>
        <v>23225.07</v>
      </c>
    </row>
    <row r="46" spans="1:8" x14ac:dyDescent="0.25">
      <c r="A46" s="108" t="s">
        <v>299</v>
      </c>
      <c r="B46" s="69" t="s">
        <v>300</v>
      </c>
      <c r="C46" s="105" t="s">
        <v>290</v>
      </c>
      <c r="D46" s="104"/>
      <c r="E46" s="165">
        <f>TRUNC((3.4*$E$2)*1.9351,2)</f>
        <v>9290.02</v>
      </c>
    </row>
    <row r="47" spans="1:8" x14ac:dyDescent="0.25">
      <c r="A47" s="108" t="s">
        <v>301</v>
      </c>
      <c r="B47" s="69" t="s">
        <v>302</v>
      </c>
      <c r="C47" s="105" t="s">
        <v>290</v>
      </c>
      <c r="D47" s="104"/>
      <c r="E47" s="165">
        <f>TRUNC((9.4*$E$2)*1.9351,2)</f>
        <v>25684.19</v>
      </c>
    </row>
    <row r="48" spans="1:8" x14ac:dyDescent="0.25">
      <c r="A48" s="108" t="s">
        <v>303</v>
      </c>
      <c r="B48" s="69" t="s">
        <v>304</v>
      </c>
      <c r="C48" s="105" t="s">
        <v>290</v>
      </c>
      <c r="D48" s="104"/>
      <c r="E48" s="165">
        <f>TRUNC((8.5*$E$2)*1.9351,2)</f>
        <v>23225.07</v>
      </c>
    </row>
    <row r="49" spans="1:5" x14ac:dyDescent="0.25">
      <c r="A49" s="108" t="s">
        <v>305</v>
      </c>
      <c r="B49" s="69" t="s">
        <v>306</v>
      </c>
      <c r="C49" s="105" t="s">
        <v>290</v>
      </c>
      <c r="D49" s="104"/>
      <c r="E49" s="165">
        <f>TRUNC((2.6*$E$2)*1.9351,2)</f>
        <v>7104.13</v>
      </c>
    </row>
    <row r="50" spans="1:5" x14ac:dyDescent="0.25">
      <c r="A50" s="108" t="s">
        <v>307</v>
      </c>
      <c r="B50" s="69" t="s">
        <v>286</v>
      </c>
      <c r="C50" s="105" t="s">
        <v>290</v>
      </c>
      <c r="D50" s="104"/>
      <c r="E50" s="165">
        <f>TRUNC((2.6*$E$2)*1.9351,2)</f>
        <v>7104.13</v>
      </c>
    </row>
    <row r="51" spans="1:5" x14ac:dyDescent="0.25">
      <c r="A51" s="108" t="s">
        <v>308</v>
      </c>
      <c r="B51" s="69" t="s">
        <v>309</v>
      </c>
      <c r="C51" s="105" t="s">
        <v>290</v>
      </c>
      <c r="D51" s="104"/>
      <c r="E51" s="165">
        <f>TRUNC((1.7*$E$2)*1.9351,2)</f>
        <v>4645.01</v>
      </c>
    </row>
    <row r="52" spans="1:5" x14ac:dyDescent="0.25">
      <c r="A52" s="108" t="s">
        <v>310</v>
      </c>
      <c r="B52" s="69" t="s">
        <v>311</v>
      </c>
      <c r="C52" s="105" t="s">
        <v>290</v>
      </c>
      <c r="D52" s="104"/>
      <c r="E52" s="165">
        <f>TRUNC((2.6*$E$2)*1.9351,2)</f>
        <v>7104.13</v>
      </c>
    </row>
    <row r="53" spans="1:5" x14ac:dyDescent="0.25">
      <c r="A53" s="108" t="s">
        <v>312</v>
      </c>
      <c r="B53" s="69" t="s">
        <v>313</v>
      </c>
      <c r="C53" s="105" t="s">
        <v>290</v>
      </c>
      <c r="D53" s="104"/>
      <c r="E53" s="165">
        <f>TRUNC((2.6*$E$2)*1.9351,2)</f>
        <v>7104.13</v>
      </c>
    </row>
    <row r="54" spans="1:5" x14ac:dyDescent="0.25">
      <c r="A54" s="108" t="s">
        <v>314</v>
      </c>
      <c r="B54" s="69" t="s">
        <v>315</v>
      </c>
      <c r="C54" s="105" t="s">
        <v>290</v>
      </c>
      <c r="D54" s="104"/>
      <c r="E54" s="165">
        <f>TRUNC((5.1*$E$2)*1.9351,2)</f>
        <v>13935.04</v>
      </c>
    </row>
    <row r="55" spans="1:5" x14ac:dyDescent="0.25">
      <c r="A55" s="108" t="s">
        <v>316</v>
      </c>
      <c r="B55" s="69" t="s">
        <v>317</v>
      </c>
      <c r="C55" s="105" t="s">
        <v>290</v>
      </c>
      <c r="D55" s="104"/>
      <c r="E55" s="165">
        <f>TRUNC((3.4*$E$2)*1.9351,2)</f>
        <v>9290.02</v>
      </c>
    </row>
    <row r="56" spans="1:5" x14ac:dyDescent="0.25">
      <c r="A56" s="108" t="s">
        <v>318</v>
      </c>
      <c r="B56" s="69" t="s">
        <v>255</v>
      </c>
      <c r="C56" s="105" t="s">
        <v>290</v>
      </c>
      <c r="D56" s="104"/>
      <c r="E56" s="165">
        <f>TRUNC((1.7*$E$2)*1.9351,2)</f>
        <v>4645.01</v>
      </c>
    </row>
    <row r="57" spans="1:5" x14ac:dyDescent="0.25">
      <c r="A57" s="108" t="s">
        <v>319</v>
      </c>
      <c r="B57" s="69" t="s">
        <v>320</v>
      </c>
      <c r="C57" s="105" t="s">
        <v>290</v>
      </c>
      <c r="D57" s="104"/>
      <c r="E57" s="165">
        <f>TRUNC((1.7*$E$2)*1.9351,2)</f>
        <v>4645.01</v>
      </c>
    </row>
    <row r="58" spans="1:5" x14ac:dyDescent="0.25">
      <c r="A58" s="108" t="s">
        <v>321</v>
      </c>
      <c r="B58" s="69" t="s">
        <v>322</v>
      </c>
      <c r="C58" s="105" t="s">
        <v>290</v>
      </c>
      <c r="D58" s="104"/>
      <c r="E58" s="165">
        <f>TRUNC((4.3*$E$2)*1.9351,2)</f>
        <v>11749.15</v>
      </c>
    </row>
    <row r="59" spans="1:5" x14ac:dyDescent="0.25">
      <c r="A59" s="108" t="s">
        <v>323</v>
      </c>
      <c r="B59" s="69" t="s">
        <v>324</v>
      </c>
      <c r="C59" s="105" t="s">
        <v>290</v>
      </c>
      <c r="D59" s="104"/>
      <c r="E59" s="165">
        <f>TRUNC((2.6*$E$2)*1.9351,2)</f>
        <v>7104.13</v>
      </c>
    </row>
    <row r="60" spans="1:5" x14ac:dyDescent="0.25">
      <c r="A60" s="108" t="s">
        <v>325</v>
      </c>
      <c r="B60" s="69" t="s">
        <v>326</v>
      </c>
      <c r="C60" s="105" t="s">
        <v>290</v>
      </c>
      <c r="D60" s="104"/>
      <c r="E60" s="165">
        <f>TRUNC((1.7*$E$2)*1.9351,2)</f>
        <v>4645.01</v>
      </c>
    </row>
    <row r="61" spans="1:5" x14ac:dyDescent="0.25">
      <c r="A61" s="108" t="s">
        <v>327</v>
      </c>
      <c r="B61" s="69" t="s">
        <v>328</v>
      </c>
      <c r="C61" s="105" t="s">
        <v>290</v>
      </c>
      <c r="D61" s="104"/>
      <c r="E61" s="165">
        <f t="shared" ref="E61:E65" si="0">TRUNC((1.7*$E$2)*1.9351,2)</f>
        <v>4645.01</v>
      </c>
    </row>
    <row r="62" spans="1:5" x14ac:dyDescent="0.25">
      <c r="A62" s="108" t="s">
        <v>329</v>
      </c>
      <c r="B62" s="69" t="s">
        <v>330</v>
      </c>
      <c r="C62" s="105" t="s">
        <v>290</v>
      </c>
      <c r="D62" s="104"/>
      <c r="E62" s="165">
        <f t="shared" si="0"/>
        <v>4645.01</v>
      </c>
    </row>
    <row r="63" spans="1:5" x14ac:dyDescent="0.25">
      <c r="A63" s="108" t="s">
        <v>331</v>
      </c>
      <c r="B63" s="69" t="s">
        <v>332</v>
      </c>
      <c r="C63" s="105" t="s">
        <v>290</v>
      </c>
      <c r="D63" s="104"/>
      <c r="E63" s="165">
        <f t="shared" si="0"/>
        <v>4645.01</v>
      </c>
    </row>
    <row r="64" spans="1:5" x14ac:dyDescent="0.25">
      <c r="A64" s="108" t="s">
        <v>333</v>
      </c>
      <c r="B64" s="69" t="s">
        <v>334</v>
      </c>
      <c r="C64" s="105" t="s">
        <v>290</v>
      </c>
      <c r="D64" s="104"/>
      <c r="E64" s="165">
        <f t="shared" si="0"/>
        <v>4645.01</v>
      </c>
    </row>
    <row r="65" spans="1:5" x14ac:dyDescent="0.25">
      <c r="A65" s="108" t="s">
        <v>405</v>
      </c>
      <c r="B65" s="69" t="s">
        <v>284</v>
      </c>
      <c r="C65" s="105" t="s">
        <v>290</v>
      </c>
      <c r="D65" s="104"/>
      <c r="E65" s="165">
        <f t="shared" si="0"/>
        <v>4645.01</v>
      </c>
    </row>
    <row r="66" spans="1:5" x14ac:dyDescent="0.25">
      <c r="A66" s="108" t="s">
        <v>406</v>
      </c>
      <c r="B66" s="69" t="s">
        <v>263</v>
      </c>
      <c r="C66" s="105" t="s">
        <v>290</v>
      </c>
      <c r="D66" s="104"/>
      <c r="E66" s="165">
        <f>TRUNC((2.6*$E$2)*1.9351,2)</f>
        <v>7104.13</v>
      </c>
    </row>
    <row r="67" spans="1:5" x14ac:dyDescent="0.25">
      <c r="A67" s="108" t="s">
        <v>449</v>
      </c>
      <c r="B67" s="69" t="s">
        <v>262</v>
      </c>
      <c r="C67" s="105" t="s">
        <v>290</v>
      </c>
      <c r="D67" s="104"/>
      <c r="E67" s="165">
        <f>TRUNC((2.6*$E$2)*1.9351,2)</f>
        <v>7104.13</v>
      </c>
    </row>
    <row r="69" spans="1:5" x14ac:dyDescent="0.25">
      <c r="B69" s="109" t="s">
        <v>253</v>
      </c>
    </row>
    <row r="70" spans="1:5" x14ac:dyDescent="0.25">
      <c r="B70" s="110" t="s">
        <v>335</v>
      </c>
    </row>
    <row r="71" spans="1:5" x14ac:dyDescent="0.25">
      <c r="B71" s="110" t="s">
        <v>257</v>
      </c>
    </row>
    <row r="73" spans="1:5" x14ac:dyDescent="0.25">
      <c r="B73" s="109" t="s">
        <v>336</v>
      </c>
      <c r="C73" s="109" t="s">
        <v>337</v>
      </c>
    </row>
    <row r="74" spans="1:5" x14ac:dyDescent="0.25">
      <c r="A74" s="1" t="s">
        <v>338</v>
      </c>
      <c r="B74" s="110" t="s">
        <v>339</v>
      </c>
      <c r="C74" s="111">
        <v>0</v>
      </c>
    </row>
    <row r="75" spans="1:5" x14ac:dyDescent="0.25">
      <c r="A75" s="1" t="s">
        <v>338</v>
      </c>
      <c r="B75" s="110" t="s">
        <v>340</v>
      </c>
      <c r="C75" s="111">
        <v>0</v>
      </c>
    </row>
    <row r="76" spans="1:5" x14ac:dyDescent="0.25">
      <c r="A76" s="1" t="s">
        <v>338</v>
      </c>
      <c r="B76" s="110" t="s">
        <v>341</v>
      </c>
      <c r="C76" s="111">
        <v>0</v>
      </c>
    </row>
    <row r="77" spans="1:5" x14ac:dyDescent="0.25">
      <c r="A77" s="1" t="s">
        <v>338</v>
      </c>
      <c r="B77" s="110" t="s">
        <v>342</v>
      </c>
      <c r="C77" s="111">
        <v>0</v>
      </c>
    </row>
    <row r="78" spans="1:5" x14ac:dyDescent="0.25">
      <c r="A78" s="1" t="s">
        <v>343</v>
      </c>
      <c r="B78" s="110" t="s">
        <v>344</v>
      </c>
      <c r="C78" s="112"/>
    </row>
    <row r="79" spans="1:5" x14ac:dyDescent="0.25">
      <c r="A79" s="1" t="s">
        <v>343</v>
      </c>
      <c r="B79" s="110" t="s">
        <v>345</v>
      </c>
      <c r="C79" s="112"/>
    </row>
    <row r="80" spans="1:5" x14ac:dyDescent="0.25">
      <c r="A80" s="1" t="s">
        <v>343</v>
      </c>
      <c r="B80" s="110" t="s">
        <v>346</v>
      </c>
      <c r="C80" s="112"/>
    </row>
    <row r="81" spans="1:3" x14ac:dyDescent="0.25">
      <c r="A81" s="1" t="s">
        <v>343</v>
      </c>
      <c r="B81" s="110" t="s">
        <v>347</v>
      </c>
      <c r="C81" s="112"/>
    </row>
  </sheetData>
  <mergeCells count="3">
    <mergeCell ref="A1:B1"/>
    <mergeCell ref="A5:D5"/>
    <mergeCell ref="A39:D3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66586-B607-4F98-8D8A-32BA0E123663}">
  <sheetPr>
    <tabColor theme="1"/>
  </sheetPr>
  <dimension ref="A1:AMJ78"/>
  <sheetViews>
    <sheetView showGridLines="0" zoomScaleNormal="100" workbookViewId="0">
      <selection activeCell="A3" sqref="A3:L3"/>
    </sheetView>
  </sheetViews>
  <sheetFormatPr defaultColWidth="9.140625" defaultRowHeight="15" x14ac:dyDescent="0.25"/>
  <cols>
    <col min="1" max="1" width="10.28515625" style="77" customWidth="1"/>
    <col min="2" max="2" width="40" style="77" customWidth="1"/>
    <col min="3" max="3" width="10.5703125" style="77" bestFit="1" customWidth="1"/>
    <col min="4" max="4" width="12.7109375" style="77" customWidth="1"/>
    <col min="5" max="5" width="15.42578125" style="77" customWidth="1"/>
    <col min="6" max="6" width="16.28515625" style="77" customWidth="1"/>
    <col min="7" max="7" width="15.85546875" style="77" customWidth="1"/>
    <col min="8" max="8" width="13.28515625" style="77" bestFit="1" customWidth="1"/>
    <col min="9" max="9" width="15.85546875" style="77" bestFit="1" customWidth="1"/>
    <col min="10" max="10" width="16" style="77" bestFit="1" customWidth="1"/>
    <col min="11" max="11" width="17.42578125" style="77" customWidth="1"/>
    <col min="12" max="12" width="15.7109375" style="77" bestFit="1" customWidth="1"/>
    <col min="13" max="13" width="12.42578125" style="77" customWidth="1"/>
    <col min="14" max="14" width="20.140625" style="77" customWidth="1"/>
    <col min="15" max="1024" width="9.140625" style="77"/>
    <col min="1025" max="16384" width="9.140625" style="90"/>
  </cols>
  <sheetData>
    <row r="1" spans="1:14" ht="27.75" x14ac:dyDescent="0.25">
      <c r="A1" s="227" t="s">
        <v>401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9"/>
      <c r="N1" s="78"/>
    </row>
    <row r="2" spans="1:14" ht="23.25" x14ac:dyDescent="0.25">
      <c r="A2" s="214" t="s">
        <v>224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</row>
    <row r="3" spans="1:14" s="77" customFormat="1" ht="15" customHeight="1" x14ac:dyDescent="0.25">
      <c r="A3" s="232" t="s">
        <v>450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4"/>
    </row>
    <row r="4" spans="1:14" x14ac:dyDescent="0.25">
      <c r="A4" s="217" t="s">
        <v>227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158">
        <v>30</v>
      </c>
      <c r="M4" s="77" t="s">
        <v>245</v>
      </c>
    </row>
    <row r="5" spans="1:14" x14ac:dyDescent="0.25">
      <c r="A5" s="217" t="s">
        <v>228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79">
        <v>182.49</v>
      </c>
    </row>
    <row r="6" spans="1:14" x14ac:dyDescent="0.25">
      <c r="A6" s="217" t="s">
        <v>348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79">
        <v>1</v>
      </c>
    </row>
    <row r="7" spans="1:14" s="77" customFormat="1" ht="15" customHeight="1" x14ac:dyDescent="0.25">
      <c r="A7" s="215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</row>
    <row r="8" spans="1:14" s="77" customFormat="1" ht="20.100000000000001" customHeight="1" x14ac:dyDescent="0.25">
      <c r="A8" s="218" t="s">
        <v>349</v>
      </c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</row>
    <row r="9" spans="1:14" s="77" customFormat="1" ht="44.25" customHeight="1" x14ac:dyDescent="0.25">
      <c r="A9" s="80" t="s">
        <v>230</v>
      </c>
      <c r="B9" s="80" t="s">
        <v>231</v>
      </c>
      <c r="C9" s="113" t="s">
        <v>252</v>
      </c>
      <c r="D9" s="113" t="s">
        <v>253</v>
      </c>
      <c r="E9" s="91" t="s">
        <v>350</v>
      </c>
      <c r="F9" s="91" t="s">
        <v>240</v>
      </c>
      <c r="G9" s="80" t="s">
        <v>232</v>
      </c>
      <c r="H9" s="80" t="s">
        <v>351</v>
      </c>
      <c r="I9" s="81" t="s">
        <v>352</v>
      </c>
      <c r="J9" s="81" t="s">
        <v>336</v>
      </c>
      <c r="K9" s="81" t="s">
        <v>353</v>
      </c>
      <c r="L9" s="81" t="s">
        <v>237</v>
      </c>
    </row>
    <row r="10" spans="1:14" s="77" customFormat="1" ht="14.25" x14ac:dyDescent="0.2">
      <c r="A10" s="108" t="s">
        <v>288</v>
      </c>
      <c r="B10" s="69" t="str">
        <f>VLOOKUP(A10,MO!$A:$C,2,0)</f>
        <v>Engenheiro Chefe</v>
      </c>
      <c r="C10" s="105" t="str">
        <f>VLOOKUP(A10,MO!$A:$C,3,0)</f>
        <v>mês</v>
      </c>
      <c r="D10" s="105">
        <f>VLOOKUP(A10,MO!$A:$D,4,0)</f>
        <v>0</v>
      </c>
      <c r="E10" s="94"/>
      <c r="F10" s="94"/>
      <c r="G10" s="82">
        <f>ROUNDUP(IF(C10="mês",E10,(F10/($L$4*$L$5))),0)</f>
        <v>0</v>
      </c>
      <c r="H10" s="83">
        <f>$L$4*$L$6</f>
        <v>30</v>
      </c>
      <c r="I10" s="114">
        <f>IF(D10="não",100%,50%)</f>
        <v>0.5</v>
      </c>
      <c r="J10" s="115" t="s">
        <v>339</v>
      </c>
      <c r="K10" s="85">
        <f>VLOOKUP(J10,MO!$B$74:$C$81,2,0)</f>
        <v>0</v>
      </c>
      <c r="L10" s="86">
        <f>G10*H10*I10*K10</f>
        <v>0</v>
      </c>
    </row>
    <row r="11" spans="1:14" s="77" customFormat="1" ht="14.25" x14ac:dyDescent="0.2">
      <c r="A11" s="108" t="s">
        <v>291</v>
      </c>
      <c r="B11" s="69" t="str">
        <f>VLOOKUP(A11,MO!$A:$C,2,0)</f>
        <v>Engenheiro Pleno</v>
      </c>
      <c r="C11" s="105" t="str">
        <f>VLOOKUP(A11,MO!$A:$C,3,0)</f>
        <v>mês</v>
      </c>
      <c r="D11" s="105">
        <f>VLOOKUP(A11,MO!$A:$D,4,0)</f>
        <v>0</v>
      </c>
      <c r="E11" s="94"/>
      <c r="F11" s="94"/>
      <c r="G11" s="82">
        <f t="shared" ref="G11:G69" si="0">ROUNDUP(IF(C11="mês",E11,(F11/($L$4*$L$5))),0)</f>
        <v>0</v>
      </c>
      <c r="H11" s="83">
        <f t="shared" ref="H11:H70" si="1">$L$4*$L$6</f>
        <v>30</v>
      </c>
      <c r="I11" s="114">
        <f t="shared" ref="I11:I69" si="2">IF(D11="não",100%,50%)</f>
        <v>0.5</v>
      </c>
      <c r="J11" s="115" t="s">
        <v>339</v>
      </c>
      <c r="K11" s="85">
        <f>VLOOKUP(J11,MO!$B$74:$C$81,2,0)</f>
        <v>0</v>
      </c>
      <c r="L11" s="86">
        <f t="shared" ref="L11:L69" si="3">G11*H11*I11*K11</f>
        <v>0</v>
      </c>
    </row>
    <row r="12" spans="1:14" s="77" customFormat="1" ht="14.25" x14ac:dyDescent="0.2">
      <c r="A12" s="108" t="s">
        <v>293</v>
      </c>
      <c r="B12" s="69" t="str">
        <f>VLOOKUP(A12,MO!$A:$C,2,0)</f>
        <v>Engenheiro Auxiliar</v>
      </c>
      <c r="C12" s="105" t="str">
        <f>VLOOKUP(A12,MO!$A:$C,3,0)</f>
        <v>mês</v>
      </c>
      <c r="D12" s="105">
        <f>VLOOKUP(A12,MO!$A:$D,4,0)</f>
        <v>0</v>
      </c>
      <c r="E12" s="94"/>
      <c r="F12" s="94"/>
      <c r="G12" s="82">
        <f t="shared" si="0"/>
        <v>0</v>
      </c>
      <c r="H12" s="83">
        <f t="shared" si="1"/>
        <v>30</v>
      </c>
      <c r="I12" s="114">
        <f t="shared" si="2"/>
        <v>0.5</v>
      </c>
      <c r="J12" s="115" t="s">
        <v>339</v>
      </c>
      <c r="K12" s="85">
        <f>VLOOKUP(J12,MO!$B$74:$C$81,2,0)</f>
        <v>0</v>
      </c>
      <c r="L12" s="86">
        <f t="shared" si="3"/>
        <v>0</v>
      </c>
    </row>
    <row r="13" spans="1:14" s="77" customFormat="1" ht="14.25" x14ac:dyDescent="0.2">
      <c r="A13" s="108" t="s">
        <v>294</v>
      </c>
      <c r="B13" s="69" t="str">
        <f>VLOOKUP(A13,MO!$A:$C,2,0)</f>
        <v>Técnico Nível Médio Estradas</v>
      </c>
      <c r="C13" s="105" t="str">
        <f>VLOOKUP(A13,MO!$A:$C,3,0)</f>
        <v>mês</v>
      </c>
      <c r="D13" s="105">
        <f>VLOOKUP(A13,MO!$A:$D,4,0)</f>
        <v>0</v>
      </c>
      <c r="E13" s="94"/>
      <c r="F13" s="94"/>
      <c r="G13" s="82">
        <f t="shared" si="0"/>
        <v>0</v>
      </c>
      <c r="H13" s="83">
        <f t="shared" si="1"/>
        <v>30</v>
      </c>
      <c r="I13" s="114">
        <f t="shared" si="2"/>
        <v>0.5</v>
      </c>
      <c r="J13" s="115" t="s">
        <v>339</v>
      </c>
      <c r="K13" s="85">
        <f>VLOOKUP(J13,MO!$B$74:$C$81,2,0)</f>
        <v>0</v>
      </c>
      <c r="L13" s="86">
        <f t="shared" si="3"/>
        <v>0</v>
      </c>
    </row>
    <row r="14" spans="1:14" s="77" customFormat="1" ht="14.25" x14ac:dyDescent="0.2">
      <c r="A14" s="108" t="s">
        <v>296</v>
      </c>
      <c r="B14" s="69" t="str">
        <f>VLOOKUP(A14,MO!$A:$C,2,0)</f>
        <v>Desenhista</v>
      </c>
      <c r="C14" s="105" t="str">
        <f>VLOOKUP(A14,MO!$A:$C,3,0)</f>
        <v>mês</v>
      </c>
      <c r="D14" s="105">
        <f>VLOOKUP(A14,MO!$A:$D,4,0)</f>
        <v>0</v>
      </c>
      <c r="E14" s="94"/>
      <c r="F14" s="94"/>
      <c r="G14" s="82">
        <f t="shared" si="0"/>
        <v>0</v>
      </c>
      <c r="H14" s="83">
        <f t="shared" si="1"/>
        <v>30</v>
      </c>
      <c r="I14" s="114">
        <f t="shared" si="2"/>
        <v>0.5</v>
      </c>
      <c r="J14" s="115" t="s">
        <v>339</v>
      </c>
      <c r="K14" s="85">
        <f>VLOOKUP(J14,MO!$B$74:$C$81,2,0)</f>
        <v>0</v>
      </c>
      <c r="L14" s="86">
        <f t="shared" si="3"/>
        <v>0</v>
      </c>
    </row>
    <row r="15" spans="1:14" s="77" customFormat="1" ht="14.25" x14ac:dyDescent="0.2">
      <c r="A15" s="108" t="s">
        <v>298</v>
      </c>
      <c r="B15" s="69" t="str">
        <f>VLOOKUP(A15,MO!$A:$C,2,0)</f>
        <v>Engenheiro em Meio Ambiente</v>
      </c>
      <c r="C15" s="105" t="str">
        <f>VLOOKUP(A15,MO!$A:$C,3,0)</f>
        <v>mês</v>
      </c>
      <c r="D15" s="105">
        <f>VLOOKUP(A15,MO!$A:$D,4,0)</f>
        <v>0</v>
      </c>
      <c r="E15" s="94"/>
      <c r="F15" s="94"/>
      <c r="G15" s="82">
        <f t="shared" si="0"/>
        <v>0</v>
      </c>
      <c r="H15" s="83">
        <f t="shared" si="1"/>
        <v>30</v>
      </c>
      <c r="I15" s="114">
        <f t="shared" si="2"/>
        <v>0.5</v>
      </c>
      <c r="J15" s="115" t="s">
        <v>339</v>
      </c>
      <c r="K15" s="85">
        <f>VLOOKUP(J15,MO!$B$74:$C$81,2,0)</f>
        <v>0</v>
      </c>
      <c r="L15" s="86">
        <f t="shared" si="3"/>
        <v>0</v>
      </c>
    </row>
    <row r="16" spans="1:14" s="77" customFormat="1" ht="14.25" x14ac:dyDescent="0.2">
      <c r="A16" s="108" t="s">
        <v>299</v>
      </c>
      <c r="B16" s="69" t="str">
        <f>VLOOKUP(A16,MO!$A:$C,2,0)</f>
        <v>Técnico Especializado</v>
      </c>
      <c r="C16" s="105" t="str">
        <f>VLOOKUP(A16,MO!$A:$C,3,0)</f>
        <v>mês</v>
      </c>
      <c r="D16" s="105">
        <f>VLOOKUP(A16,MO!$A:$D,4,0)</f>
        <v>0</v>
      </c>
      <c r="E16" s="94"/>
      <c r="F16" s="94"/>
      <c r="G16" s="82">
        <f t="shared" si="0"/>
        <v>0</v>
      </c>
      <c r="H16" s="83">
        <f t="shared" si="1"/>
        <v>30</v>
      </c>
      <c r="I16" s="114">
        <f t="shared" si="2"/>
        <v>0.5</v>
      </c>
      <c r="J16" s="115" t="s">
        <v>339</v>
      </c>
      <c r="K16" s="85">
        <f>VLOOKUP(J16,MO!$B$74:$C$81,2,0)</f>
        <v>0</v>
      </c>
      <c r="L16" s="86">
        <f t="shared" si="3"/>
        <v>0</v>
      </c>
    </row>
    <row r="17" spans="1:12" s="77" customFormat="1" ht="14.25" x14ac:dyDescent="0.2">
      <c r="A17" s="108" t="s">
        <v>301</v>
      </c>
      <c r="B17" s="69" t="str">
        <f>VLOOKUP(A17,MO!$A:$C,2,0)</f>
        <v>Engenheiro de Segurança do Trabalho</v>
      </c>
      <c r="C17" s="105" t="str">
        <f>VLOOKUP(A17,MO!$A:$C,3,0)</f>
        <v>mês</v>
      </c>
      <c r="D17" s="105">
        <f>VLOOKUP(A17,MO!$A:$D,4,0)</f>
        <v>0</v>
      </c>
      <c r="E17" s="94"/>
      <c r="F17" s="94"/>
      <c r="G17" s="82">
        <f t="shared" si="0"/>
        <v>0</v>
      </c>
      <c r="H17" s="83">
        <f t="shared" si="1"/>
        <v>30</v>
      </c>
      <c r="I17" s="114">
        <f t="shared" si="2"/>
        <v>0.5</v>
      </c>
      <c r="J17" s="115" t="s">
        <v>339</v>
      </c>
      <c r="K17" s="85">
        <f>VLOOKUP(J17,MO!$B$74:$C$81,2,0)</f>
        <v>0</v>
      </c>
      <c r="L17" s="86">
        <f t="shared" si="3"/>
        <v>0</v>
      </c>
    </row>
    <row r="18" spans="1:12" s="77" customFormat="1" ht="14.25" x14ac:dyDescent="0.2">
      <c r="A18" s="108" t="s">
        <v>303</v>
      </c>
      <c r="B18" s="69" t="str">
        <f>VLOOKUP(A18,MO!$A:$C,2,0)</f>
        <v>Médico de Segurança do Trabalho</v>
      </c>
      <c r="C18" s="105" t="str">
        <f>VLOOKUP(A18,MO!$A:$C,3,0)</f>
        <v>mês</v>
      </c>
      <c r="D18" s="105">
        <f>VLOOKUP(A18,MO!$A:$D,4,0)</f>
        <v>0</v>
      </c>
      <c r="E18" s="94"/>
      <c r="F18" s="94"/>
      <c r="G18" s="82">
        <f t="shared" si="0"/>
        <v>0</v>
      </c>
      <c r="H18" s="83">
        <f t="shared" si="1"/>
        <v>30</v>
      </c>
      <c r="I18" s="114">
        <f t="shared" si="2"/>
        <v>0.5</v>
      </c>
      <c r="J18" s="115" t="s">
        <v>339</v>
      </c>
      <c r="K18" s="85">
        <f>VLOOKUP(J18,MO!$B$74:$C$81,2,0)</f>
        <v>0</v>
      </c>
      <c r="L18" s="86">
        <f t="shared" si="3"/>
        <v>0</v>
      </c>
    </row>
    <row r="19" spans="1:12" s="77" customFormat="1" ht="14.25" x14ac:dyDescent="0.2">
      <c r="A19" s="108" t="s">
        <v>305</v>
      </c>
      <c r="B19" s="69" t="str">
        <f>VLOOKUP(A19,MO!$A:$C,2,0)</f>
        <v>Técnico de Segurança do Trabalho</v>
      </c>
      <c r="C19" s="105" t="str">
        <f>VLOOKUP(A19,MO!$A:$C,3,0)</f>
        <v>mês</v>
      </c>
      <c r="D19" s="105">
        <f>VLOOKUP(A19,MO!$A:$D,4,0)</f>
        <v>0</v>
      </c>
      <c r="E19" s="94"/>
      <c r="F19" s="94"/>
      <c r="G19" s="82">
        <f t="shared" si="0"/>
        <v>0</v>
      </c>
      <c r="H19" s="83">
        <f t="shared" si="1"/>
        <v>30</v>
      </c>
      <c r="I19" s="114">
        <f t="shared" si="2"/>
        <v>0.5</v>
      </c>
      <c r="J19" s="115" t="s">
        <v>339</v>
      </c>
      <c r="K19" s="85">
        <f>VLOOKUP(J19,MO!$B$74:$C$81,2,0)</f>
        <v>0</v>
      </c>
      <c r="L19" s="86">
        <f t="shared" si="3"/>
        <v>0</v>
      </c>
    </row>
    <row r="20" spans="1:12" s="77" customFormat="1" ht="14.25" x14ac:dyDescent="0.2">
      <c r="A20" s="108" t="s">
        <v>307</v>
      </c>
      <c r="B20" s="69" t="str">
        <f>VLOOKUP(A20,MO!$A:$C,2,0)</f>
        <v>Topógrafo</v>
      </c>
      <c r="C20" s="105" t="str">
        <f>VLOOKUP(A20,MO!$A:$C,3,0)</f>
        <v>mês</v>
      </c>
      <c r="D20" s="105">
        <f>VLOOKUP(A20,MO!$A:$D,4,0)</f>
        <v>0</v>
      </c>
      <c r="E20" s="94"/>
      <c r="F20" s="94"/>
      <c r="G20" s="82">
        <f t="shared" si="0"/>
        <v>0</v>
      </c>
      <c r="H20" s="83">
        <f t="shared" si="1"/>
        <v>30</v>
      </c>
      <c r="I20" s="114">
        <f t="shared" si="2"/>
        <v>0.5</v>
      </c>
      <c r="J20" s="115" t="s">
        <v>339</v>
      </c>
      <c r="K20" s="85">
        <f>VLOOKUP(J20,MO!$B$74:$C$81,2,0)</f>
        <v>0</v>
      </c>
      <c r="L20" s="86">
        <f t="shared" si="3"/>
        <v>0</v>
      </c>
    </row>
    <row r="21" spans="1:12" s="77" customFormat="1" ht="14.25" x14ac:dyDescent="0.2">
      <c r="A21" s="108" t="s">
        <v>308</v>
      </c>
      <c r="B21" s="69" t="str">
        <f>VLOOKUP(A21,MO!$A:$C,2,0)</f>
        <v>Auxiliar de Topografia</v>
      </c>
      <c r="C21" s="105" t="str">
        <f>VLOOKUP(A21,MO!$A:$C,3,0)</f>
        <v>mês</v>
      </c>
      <c r="D21" s="105">
        <f>VLOOKUP(A21,MO!$A:$D,4,0)</f>
        <v>0</v>
      </c>
      <c r="E21" s="94"/>
      <c r="F21" s="94"/>
      <c r="G21" s="82">
        <f t="shared" si="0"/>
        <v>0</v>
      </c>
      <c r="H21" s="83">
        <f t="shared" si="1"/>
        <v>30</v>
      </c>
      <c r="I21" s="114">
        <f t="shared" si="2"/>
        <v>0.5</v>
      </c>
      <c r="J21" s="115" t="s">
        <v>339</v>
      </c>
      <c r="K21" s="85">
        <f>VLOOKUP(J21,MO!$B$74:$C$81,2,0)</f>
        <v>0</v>
      </c>
      <c r="L21" s="86">
        <f t="shared" si="3"/>
        <v>0</v>
      </c>
    </row>
    <row r="22" spans="1:12" s="77" customFormat="1" ht="14.25" x14ac:dyDescent="0.2">
      <c r="A22" s="108" t="s">
        <v>310</v>
      </c>
      <c r="B22" s="69" t="str">
        <f>VLOOKUP(A22,MO!$A:$C,2,0)</f>
        <v>Laboratorista</v>
      </c>
      <c r="C22" s="105" t="str">
        <f>VLOOKUP(A22,MO!$A:$C,3,0)</f>
        <v>mês</v>
      </c>
      <c r="D22" s="105">
        <f>VLOOKUP(A22,MO!$A:$D,4,0)</f>
        <v>0</v>
      </c>
      <c r="E22" s="94"/>
      <c r="F22" s="94"/>
      <c r="G22" s="82">
        <f t="shared" si="0"/>
        <v>0</v>
      </c>
      <c r="H22" s="83">
        <f t="shared" si="1"/>
        <v>30</v>
      </c>
      <c r="I22" s="114">
        <f t="shared" si="2"/>
        <v>0.5</v>
      </c>
      <c r="J22" s="115" t="s">
        <v>339</v>
      </c>
      <c r="K22" s="85">
        <f>VLOOKUP(J22,MO!$B$74:$C$81,2,0)</f>
        <v>0</v>
      </c>
      <c r="L22" s="86">
        <f t="shared" si="3"/>
        <v>0</v>
      </c>
    </row>
    <row r="23" spans="1:12" s="77" customFormat="1" ht="14.25" x14ac:dyDescent="0.2">
      <c r="A23" s="108" t="s">
        <v>312</v>
      </c>
      <c r="B23" s="69" t="str">
        <f>VLOOKUP(A23,MO!$A:$C,2,0)</f>
        <v>Auxiliar de Laboratorista</v>
      </c>
      <c r="C23" s="105" t="str">
        <f>VLOOKUP(A23,MO!$A:$C,3,0)</f>
        <v>mês</v>
      </c>
      <c r="D23" s="105">
        <f>VLOOKUP(A23,MO!$A:$D,4,0)</f>
        <v>0</v>
      </c>
      <c r="E23" s="94"/>
      <c r="F23" s="94"/>
      <c r="G23" s="82">
        <f t="shared" si="0"/>
        <v>0</v>
      </c>
      <c r="H23" s="83">
        <f t="shared" si="1"/>
        <v>30</v>
      </c>
      <c r="I23" s="114">
        <f t="shared" si="2"/>
        <v>0.5</v>
      </c>
      <c r="J23" s="115" t="s">
        <v>339</v>
      </c>
      <c r="K23" s="85">
        <f>VLOOKUP(J23,MO!$B$74:$C$81,2,0)</f>
        <v>0</v>
      </c>
      <c r="L23" s="86">
        <f t="shared" si="3"/>
        <v>0</v>
      </c>
    </row>
    <row r="24" spans="1:12" s="77" customFormat="1" ht="14.25" x14ac:dyDescent="0.2">
      <c r="A24" s="108" t="s">
        <v>314</v>
      </c>
      <c r="B24" s="69" t="str">
        <f>VLOOKUP(A24,MO!$A:$C,2,0)</f>
        <v>Encarregado Geral</v>
      </c>
      <c r="C24" s="105" t="str">
        <f>VLOOKUP(A24,MO!$A:$C,3,0)</f>
        <v>mês</v>
      </c>
      <c r="D24" s="105">
        <f>VLOOKUP(A24,MO!$A:$D,4,0)</f>
        <v>0</v>
      </c>
      <c r="E24" s="94"/>
      <c r="F24" s="94"/>
      <c r="G24" s="82">
        <f t="shared" si="0"/>
        <v>0</v>
      </c>
      <c r="H24" s="83">
        <f t="shared" si="1"/>
        <v>30</v>
      </c>
      <c r="I24" s="114">
        <f t="shared" si="2"/>
        <v>0.5</v>
      </c>
      <c r="J24" s="115" t="s">
        <v>339</v>
      </c>
      <c r="K24" s="85">
        <f>VLOOKUP(J24,MO!$B$74:$C$81,2,0)</f>
        <v>0</v>
      </c>
      <c r="L24" s="86">
        <f t="shared" si="3"/>
        <v>0</v>
      </c>
    </row>
    <row r="25" spans="1:12" s="77" customFormat="1" ht="14.25" x14ac:dyDescent="0.2">
      <c r="A25" s="108" t="s">
        <v>316</v>
      </c>
      <c r="B25" s="69" t="str">
        <f>VLOOKUP(A25,MO!$A:$C,2,0)</f>
        <v>Encarregado Especializado</v>
      </c>
      <c r="C25" s="105" t="str">
        <f>VLOOKUP(A25,MO!$A:$C,3,0)</f>
        <v>mês</v>
      </c>
      <c r="D25" s="105">
        <f>VLOOKUP(A25,MO!$A:$D,4,0)</f>
        <v>0</v>
      </c>
      <c r="E25" s="94"/>
      <c r="F25" s="94"/>
      <c r="G25" s="82">
        <f t="shared" si="0"/>
        <v>0</v>
      </c>
      <c r="H25" s="83">
        <f t="shared" si="1"/>
        <v>30</v>
      </c>
      <c r="I25" s="114">
        <f t="shared" si="2"/>
        <v>0.5</v>
      </c>
      <c r="J25" s="115" t="s">
        <v>339</v>
      </c>
      <c r="K25" s="85">
        <f>VLOOKUP(J25,MO!$B$74:$C$81,2,0)</f>
        <v>0</v>
      </c>
      <c r="L25" s="86">
        <f t="shared" si="3"/>
        <v>0</v>
      </c>
    </row>
    <row r="26" spans="1:12" s="77" customFormat="1" ht="14.25" x14ac:dyDescent="0.2">
      <c r="A26" s="108" t="s">
        <v>318</v>
      </c>
      <c r="B26" s="69" t="str">
        <f>VLOOKUP(A26,MO!$A:$C,2,0)</f>
        <v>Apontador</v>
      </c>
      <c r="C26" s="105" t="str">
        <f>VLOOKUP(A26,MO!$A:$C,3,0)</f>
        <v>mês</v>
      </c>
      <c r="D26" s="105">
        <f>VLOOKUP(A26,MO!$A:$D,4,0)</f>
        <v>0</v>
      </c>
      <c r="E26" s="94"/>
      <c r="F26" s="94"/>
      <c r="G26" s="82">
        <f t="shared" si="0"/>
        <v>0</v>
      </c>
      <c r="H26" s="83">
        <f t="shared" si="1"/>
        <v>30</v>
      </c>
      <c r="I26" s="114">
        <f t="shared" si="2"/>
        <v>0.5</v>
      </c>
      <c r="J26" s="115" t="s">
        <v>339</v>
      </c>
      <c r="K26" s="85">
        <f>VLOOKUP(J26,MO!$B$74:$C$81,2,0)</f>
        <v>0</v>
      </c>
      <c r="L26" s="86">
        <f t="shared" si="3"/>
        <v>0</v>
      </c>
    </row>
    <row r="27" spans="1:12" s="77" customFormat="1" ht="14.25" x14ac:dyDescent="0.2">
      <c r="A27" s="108" t="s">
        <v>319</v>
      </c>
      <c r="B27" s="69" t="str">
        <f>VLOOKUP(A27,MO!$A:$C,2,0)</f>
        <v>Motorista de veículo leve</v>
      </c>
      <c r="C27" s="105" t="str">
        <f>VLOOKUP(A27,MO!$A:$C,3,0)</f>
        <v>mês</v>
      </c>
      <c r="D27" s="105">
        <f>VLOOKUP(A27,MO!$A:$D,4,0)</f>
        <v>0</v>
      </c>
      <c r="E27" s="94"/>
      <c r="F27" s="94"/>
      <c r="G27" s="82">
        <f t="shared" si="0"/>
        <v>0</v>
      </c>
      <c r="H27" s="83">
        <f t="shared" si="1"/>
        <v>30</v>
      </c>
      <c r="I27" s="114">
        <f t="shared" si="2"/>
        <v>0.5</v>
      </c>
      <c r="J27" s="115" t="s">
        <v>339</v>
      </c>
      <c r="K27" s="85">
        <f>VLOOKUP(J27,MO!$B$74:$C$81,2,0)</f>
        <v>0</v>
      </c>
      <c r="L27" s="86">
        <f t="shared" si="3"/>
        <v>0</v>
      </c>
    </row>
    <row r="28" spans="1:12" s="77" customFormat="1" ht="14.25" x14ac:dyDescent="0.2">
      <c r="A28" s="108" t="s">
        <v>321</v>
      </c>
      <c r="B28" s="69" t="str">
        <f>VLOOKUP(A28,MO!$A:$C,2,0)</f>
        <v>Encarregado Administrativo</v>
      </c>
      <c r="C28" s="105" t="str">
        <f>VLOOKUP(A28,MO!$A:$C,3,0)</f>
        <v>mês</v>
      </c>
      <c r="D28" s="105">
        <f>VLOOKUP(A28,MO!$A:$D,4,0)</f>
        <v>0</v>
      </c>
      <c r="E28" s="94"/>
      <c r="F28" s="94"/>
      <c r="G28" s="82">
        <f t="shared" si="0"/>
        <v>0</v>
      </c>
      <c r="H28" s="83">
        <f t="shared" si="1"/>
        <v>30</v>
      </c>
      <c r="I28" s="114">
        <f t="shared" si="2"/>
        <v>0.5</v>
      </c>
      <c r="J28" s="115" t="s">
        <v>339</v>
      </c>
      <c r="K28" s="85">
        <f>VLOOKUP(J28,MO!$B$74:$C$81,2,0)</f>
        <v>0</v>
      </c>
      <c r="L28" s="86">
        <f t="shared" si="3"/>
        <v>0</v>
      </c>
    </row>
    <row r="29" spans="1:12" s="77" customFormat="1" ht="14.25" x14ac:dyDescent="0.2">
      <c r="A29" s="108" t="s">
        <v>323</v>
      </c>
      <c r="B29" s="69" t="str">
        <f>VLOOKUP(A29,MO!$A:$C,2,0)</f>
        <v>Auxiliar Administrativo</v>
      </c>
      <c r="C29" s="105" t="str">
        <f>VLOOKUP(A29,MO!$A:$C,3,0)</f>
        <v>mês</v>
      </c>
      <c r="D29" s="105">
        <f>VLOOKUP(A29,MO!$A:$D,4,0)</f>
        <v>0</v>
      </c>
      <c r="E29" s="94"/>
      <c r="F29" s="94"/>
      <c r="G29" s="82">
        <f t="shared" si="0"/>
        <v>0</v>
      </c>
      <c r="H29" s="83">
        <f t="shared" si="1"/>
        <v>30</v>
      </c>
      <c r="I29" s="114">
        <f t="shared" si="2"/>
        <v>0.5</v>
      </c>
      <c r="J29" s="115" t="s">
        <v>339</v>
      </c>
      <c r="K29" s="85">
        <f>VLOOKUP(J29,MO!$B$74:$C$81,2,0)</f>
        <v>0</v>
      </c>
      <c r="L29" s="86">
        <f t="shared" si="3"/>
        <v>0</v>
      </c>
    </row>
    <row r="30" spans="1:12" s="77" customFormat="1" ht="14.25" x14ac:dyDescent="0.2">
      <c r="A30" s="108" t="s">
        <v>325</v>
      </c>
      <c r="B30" s="69" t="str">
        <f>VLOOKUP(A30,MO!$A:$C,2,0)</f>
        <v>Almoxarife/Comprador</v>
      </c>
      <c r="C30" s="105" t="str">
        <f>VLOOKUP(A30,MO!$A:$C,3,0)</f>
        <v>mês</v>
      </c>
      <c r="D30" s="105">
        <f>VLOOKUP(A30,MO!$A:$D,4,0)</f>
        <v>0</v>
      </c>
      <c r="E30" s="94"/>
      <c r="F30" s="94"/>
      <c r="G30" s="82">
        <f t="shared" si="0"/>
        <v>0</v>
      </c>
      <c r="H30" s="83">
        <f t="shared" si="1"/>
        <v>30</v>
      </c>
      <c r="I30" s="114">
        <f t="shared" si="2"/>
        <v>0.5</v>
      </c>
      <c r="J30" s="115" t="s">
        <v>339</v>
      </c>
      <c r="K30" s="85">
        <f>VLOOKUP(J30,MO!$B$74:$C$81,2,0)</f>
        <v>0</v>
      </c>
      <c r="L30" s="86">
        <f t="shared" si="3"/>
        <v>0</v>
      </c>
    </row>
    <row r="31" spans="1:12" s="77" customFormat="1" ht="14.25" x14ac:dyDescent="0.2">
      <c r="A31" s="108" t="s">
        <v>327</v>
      </c>
      <c r="B31" s="69" t="str">
        <f>VLOOKUP(A31,MO!$A:$C,2,0)</f>
        <v>Recepcionista/ Telefonista</v>
      </c>
      <c r="C31" s="105" t="str">
        <f>VLOOKUP(A31,MO!$A:$C,3,0)</f>
        <v>mês</v>
      </c>
      <c r="D31" s="105">
        <f>VLOOKUP(A31,MO!$A:$D,4,0)</f>
        <v>0</v>
      </c>
      <c r="E31" s="94"/>
      <c r="F31" s="94"/>
      <c r="G31" s="82">
        <f t="shared" si="0"/>
        <v>0</v>
      </c>
      <c r="H31" s="83">
        <f t="shared" si="1"/>
        <v>30</v>
      </c>
      <c r="I31" s="114">
        <f t="shared" si="2"/>
        <v>0.5</v>
      </c>
      <c r="J31" s="115" t="s">
        <v>339</v>
      </c>
      <c r="K31" s="85">
        <f>VLOOKUP(J31,MO!$B$74:$C$81,2,0)</f>
        <v>0</v>
      </c>
      <c r="L31" s="86">
        <f t="shared" si="3"/>
        <v>0</v>
      </c>
    </row>
    <row r="32" spans="1:12" s="77" customFormat="1" ht="14.25" x14ac:dyDescent="0.2">
      <c r="A32" s="108" t="s">
        <v>329</v>
      </c>
      <c r="B32" s="69" t="str">
        <f>VLOOKUP(A32,MO!$A:$C,2,0)</f>
        <v>Faxineira</v>
      </c>
      <c r="C32" s="105" t="str">
        <f>VLOOKUP(A32,MO!$A:$C,3,0)</f>
        <v>mês</v>
      </c>
      <c r="D32" s="105">
        <f>VLOOKUP(A32,MO!$A:$D,4,0)</f>
        <v>0</v>
      </c>
      <c r="E32" s="94"/>
      <c r="F32" s="94"/>
      <c r="G32" s="82">
        <f t="shared" si="0"/>
        <v>0</v>
      </c>
      <c r="H32" s="83">
        <f t="shared" si="1"/>
        <v>30</v>
      </c>
      <c r="I32" s="114">
        <f t="shared" si="2"/>
        <v>0.5</v>
      </c>
      <c r="J32" s="115" t="s">
        <v>339</v>
      </c>
      <c r="K32" s="85">
        <f>VLOOKUP(J32,MO!$B$74:$C$81,2,0)</f>
        <v>0</v>
      </c>
      <c r="L32" s="86">
        <f t="shared" si="3"/>
        <v>0</v>
      </c>
    </row>
    <row r="33" spans="1:12" s="77" customFormat="1" ht="14.25" x14ac:dyDescent="0.2">
      <c r="A33" s="108" t="s">
        <v>331</v>
      </c>
      <c r="B33" s="69" t="str">
        <f>VLOOKUP(A33,MO!$A:$C,2,0)</f>
        <v>Vigia Diurno</v>
      </c>
      <c r="C33" s="105" t="str">
        <f>VLOOKUP(A33,MO!$A:$C,3,0)</f>
        <v>mês</v>
      </c>
      <c r="D33" s="105">
        <f>VLOOKUP(A33,MO!$A:$D,4,0)</f>
        <v>0</v>
      </c>
      <c r="E33" s="94"/>
      <c r="F33" s="94"/>
      <c r="G33" s="82">
        <f t="shared" si="0"/>
        <v>0</v>
      </c>
      <c r="H33" s="83">
        <f t="shared" si="1"/>
        <v>30</v>
      </c>
      <c r="I33" s="114">
        <f t="shared" si="2"/>
        <v>0.5</v>
      </c>
      <c r="J33" s="115" t="s">
        <v>339</v>
      </c>
      <c r="K33" s="85">
        <f>VLOOKUP(J33,MO!$B$74:$C$81,2,0)</f>
        <v>0</v>
      </c>
      <c r="L33" s="86">
        <f t="shared" si="3"/>
        <v>0</v>
      </c>
    </row>
    <row r="34" spans="1:12" s="77" customFormat="1" ht="14.25" x14ac:dyDescent="0.2">
      <c r="A34" s="108" t="s">
        <v>333</v>
      </c>
      <c r="B34" s="69" t="str">
        <f>VLOOKUP(A34,MO!$A:$C,2,0)</f>
        <v>Vigia Noturno</v>
      </c>
      <c r="C34" s="105" t="str">
        <f>VLOOKUP(A34,MO!$A:$C,3,0)</f>
        <v>mês</v>
      </c>
      <c r="D34" s="105">
        <f>VLOOKUP(A34,MO!$A:$D,4,0)</f>
        <v>0</v>
      </c>
      <c r="E34" s="94"/>
      <c r="F34" s="94"/>
      <c r="G34" s="82">
        <f t="shared" si="0"/>
        <v>0</v>
      </c>
      <c r="H34" s="83">
        <f t="shared" si="1"/>
        <v>30</v>
      </c>
      <c r="I34" s="114">
        <f t="shared" si="2"/>
        <v>0.5</v>
      </c>
      <c r="J34" s="115" t="s">
        <v>339</v>
      </c>
      <c r="K34" s="85">
        <f>VLOOKUP(J34,MO!$B$74:$C$81,2,0)</f>
        <v>0</v>
      </c>
      <c r="L34" s="86">
        <f t="shared" si="3"/>
        <v>0</v>
      </c>
    </row>
    <row r="35" spans="1:12" s="77" customFormat="1" ht="14.25" x14ac:dyDescent="0.2">
      <c r="A35" s="108" t="s">
        <v>405</v>
      </c>
      <c r="B35" s="69" t="str">
        <f>VLOOKUP(A35,MO!$A:$C,2,0)</f>
        <v>Servente</v>
      </c>
      <c r="C35" s="105" t="str">
        <f>VLOOKUP(A35,MO!$A:$C,3,0)</f>
        <v>mês</v>
      </c>
      <c r="D35" s="105">
        <f>VLOOKUP(A35,MO!$A:$D,4,0)</f>
        <v>0</v>
      </c>
      <c r="E35" s="94"/>
      <c r="F35" s="94"/>
      <c r="G35" s="82">
        <f t="shared" ref="G35:G37" si="4">ROUNDUP(IF(C35="mês",E35,(F35/($L$4*$L$5))),0)</f>
        <v>0</v>
      </c>
      <c r="H35" s="83">
        <f t="shared" si="1"/>
        <v>30</v>
      </c>
      <c r="I35" s="114">
        <f t="shared" ref="I35:I37" si="5">IF(D35="não",100%,50%)</f>
        <v>0.5</v>
      </c>
      <c r="J35" s="115" t="s">
        <v>339</v>
      </c>
      <c r="K35" s="85">
        <f>VLOOKUP(J35,MO!$B$74:$C$81,2,0)</f>
        <v>0</v>
      </c>
      <c r="L35" s="86">
        <f t="shared" ref="L35:L37" si="6">G35*H35*I35*K35</f>
        <v>0</v>
      </c>
    </row>
    <row r="36" spans="1:12" s="77" customFormat="1" ht="14.25" x14ac:dyDescent="0.2">
      <c r="A36" s="108" t="s">
        <v>406</v>
      </c>
      <c r="B36" s="69" t="str">
        <f>VLOOKUP(A36,MO!$A:$C,2,0)</f>
        <v>Eletricista</v>
      </c>
      <c r="C36" s="105" t="str">
        <f>VLOOKUP(A36,MO!$A:$C,3,0)</f>
        <v>mês</v>
      </c>
      <c r="D36" s="105">
        <f>VLOOKUP(A36,MO!$A:$D,4,0)</f>
        <v>0</v>
      </c>
      <c r="E36" s="94"/>
      <c r="F36" s="94"/>
      <c r="G36" s="82">
        <f t="shared" ref="G36" si="7">ROUNDUP(IF(C36="mês",E36,(F36/($L$4*$L$5))),0)</f>
        <v>0</v>
      </c>
      <c r="H36" s="83">
        <f t="shared" si="1"/>
        <v>30</v>
      </c>
      <c r="I36" s="114">
        <f t="shared" ref="I36" si="8">IF(D36="não",100%,50%)</f>
        <v>0.5</v>
      </c>
      <c r="J36" s="115" t="s">
        <v>339</v>
      </c>
      <c r="K36" s="85">
        <f>VLOOKUP(J36,MO!$B$74:$C$81,2,0)</f>
        <v>0</v>
      </c>
      <c r="L36" s="86">
        <f t="shared" ref="L36" si="9">G36*H36*I36*K36</f>
        <v>0</v>
      </c>
    </row>
    <row r="37" spans="1:12" s="77" customFormat="1" thickBot="1" x14ac:dyDescent="0.25">
      <c r="A37" s="173" t="s">
        <v>449</v>
      </c>
      <c r="B37" s="174" t="str">
        <f>VLOOKUP(A37,MO!$A:$C,2,0)</f>
        <v>Carpinteiro</v>
      </c>
      <c r="C37" s="175" t="str">
        <f>VLOOKUP(A37,MO!$A:$C,3,0)</f>
        <v>mês</v>
      </c>
      <c r="D37" s="175">
        <f>VLOOKUP(A37,MO!$A:$D,4,0)</f>
        <v>0</v>
      </c>
      <c r="E37" s="176"/>
      <c r="F37" s="176"/>
      <c r="G37" s="177">
        <f t="shared" si="4"/>
        <v>0</v>
      </c>
      <c r="H37" s="178">
        <f t="shared" si="1"/>
        <v>30</v>
      </c>
      <c r="I37" s="179">
        <f t="shared" si="5"/>
        <v>0.5</v>
      </c>
      <c r="J37" s="180" t="s">
        <v>339</v>
      </c>
      <c r="K37" s="181">
        <f>VLOOKUP(J37,MO!$B$74:$C$81,2,0)</f>
        <v>0</v>
      </c>
      <c r="L37" s="182">
        <f t="shared" si="6"/>
        <v>0</v>
      </c>
    </row>
    <row r="38" spans="1:12" s="77" customFormat="1" thickTop="1" x14ac:dyDescent="0.2">
      <c r="A38" s="161">
        <v>200020</v>
      </c>
      <c r="B38" s="103" t="str">
        <f>VLOOKUP(A38,MO!$A:$C,2,0)</f>
        <v>Apontador</v>
      </c>
      <c r="C38" s="104" t="str">
        <f>VLOOKUP(A38,MO!$A:$C,3,0)</f>
        <v>hora</v>
      </c>
      <c r="D38" s="104">
        <f>VLOOKUP(A38,MO!$A:$D,4,0)</f>
        <v>0</v>
      </c>
      <c r="E38" s="166"/>
      <c r="F38" s="166"/>
      <c r="G38" s="167">
        <f t="shared" si="0"/>
        <v>0</v>
      </c>
      <c r="H38" s="168">
        <f t="shared" si="1"/>
        <v>30</v>
      </c>
      <c r="I38" s="169">
        <f t="shared" si="2"/>
        <v>0.5</v>
      </c>
      <c r="J38" s="170" t="s">
        <v>339</v>
      </c>
      <c r="K38" s="171">
        <f>VLOOKUP(J38,MO!$B$74:$C$81,2,0)</f>
        <v>0</v>
      </c>
      <c r="L38" s="172">
        <f t="shared" si="3"/>
        <v>0</v>
      </c>
    </row>
    <row r="39" spans="1:12" s="77" customFormat="1" ht="14.25" x14ac:dyDescent="0.2">
      <c r="A39" s="161">
        <v>200230</v>
      </c>
      <c r="B39" s="69" t="str">
        <f>VLOOKUP(A39,MO!$A:$C,2,0)</f>
        <v>Armador</v>
      </c>
      <c r="C39" s="105" t="str">
        <f>VLOOKUP(A39,MO!$A:$C,3,0)</f>
        <v>hora</v>
      </c>
      <c r="D39" s="105">
        <f>VLOOKUP(A39,MO!$A:$D,4,0)</f>
        <v>0</v>
      </c>
      <c r="E39" s="94"/>
      <c r="F39" s="94"/>
      <c r="G39" s="82">
        <f t="shared" si="0"/>
        <v>0</v>
      </c>
      <c r="H39" s="83">
        <f t="shared" si="1"/>
        <v>30</v>
      </c>
      <c r="I39" s="114">
        <f t="shared" si="2"/>
        <v>0.5</v>
      </c>
      <c r="J39" s="115" t="s">
        <v>339</v>
      </c>
      <c r="K39" s="85">
        <f>VLOOKUP(J39,MO!$B$74:$C$81,2,0)</f>
        <v>0</v>
      </c>
      <c r="L39" s="86">
        <f t="shared" si="3"/>
        <v>0</v>
      </c>
    </row>
    <row r="40" spans="1:12" s="77" customFormat="1" ht="14.25" x14ac:dyDescent="0.2">
      <c r="A40" s="161">
        <v>210040</v>
      </c>
      <c r="B40" s="69" t="str">
        <f>VLOOKUP(A40,MO!$A:$C,2,0)</f>
        <v>Blaster</v>
      </c>
      <c r="C40" s="105" t="str">
        <f>VLOOKUP(A40,MO!$A:$C,3,0)</f>
        <v>hora</v>
      </c>
      <c r="D40" s="105">
        <f>VLOOKUP(A40,MO!$A:$D,4,0)</f>
        <v>0</v>
      </c>
      <c r="E40" s="94"/>
      <c r="F40" s="94"/>
      <c r="G40" s="82">
        <f t="shared" si="0"/>
        <v>0</v>
      </c>
      <c r="H40" s="83">
        <f t="shared" si="1"/>
        <v>30</v>
      </c>
      <c r="I40" s="114">
        <f t="shared" si="2"/>
        <v>0.5</v>
      </c>
      <c r="J40" s="115" t="s">
        <v>339</v>
      </c>
      <c r="K40" s="85">
        <f>VLOOKUP(J40,MO!$B$74:$C$81,2,0)</f>
        <v>0</v>
      </c>
      <c r="L40" s="86">
        <f t="shared" si="3"/>
        <v>0</v>
      </c>
    </row>
    <row r="41" spans="1:12" s="77" customFormat="1" ht="14.25" x14ac:dyDescent="0.2">
      <c r="A41" s="161">
        <v>200110</v>
      </c>
      <c r="B41" s="69" t="str">
        <f>VLOOKUP(A41,MO!$A:$C,2,0)</f>
        <v>Calceteiro</v>
      </c>
      <c r="C41" s="105" t="str">
        <f>VLOOKUP(A41,MO!$A:$C,3,0)</f>
        <v>hora</v>
      </c>
      <c r="D41" s="105">
        <f>VLOOKUP(A41,MO!$A:$D,4,0)</f>
        <v>0</v>
      </c>
      <c r="E41" s="94"/>
      <c r="F41" s="94"/>
      <c r="G41" s="82">
        <f t="shared" si="0"/>
        <v>0</v>
      </c>
      <c r="H41" s="83">
        <f t="shared" si="1"/>
        <v>30</v>
      </c>
      <c r="I41" s="114">
        <f t="shared" si="2"/>
        <v>0.5</v>
      </c>
      <c r="J41" s="115" t="s">
        <v>339</v>
      </c>
      <c r="K41" s="85">
        <f>VLOOKUP(J41,MO!$B$74:$C$81,2,0)</f>
        <v>0</v>
      </c>
      <c r="L41" s="86">
        <f t="shared" si="3"/>
        <v>0</v>
      </c>
    </row>
    <row r="42" spans="1:12" s="77" customFormat="1" ht="14.25" x14ac:dyDescent="0.2">
      <c r="A42" s="161">
        <v>200210</v>
      </c>
      <c r="B42" s="69" t="str">
        <f>VLOOKUP(A42,MO!$A:$C,2,0)</f>
        <v>Cancheiro</v>
      </c>
      <c r="C42" s="105" t="str">
        <f>VLOOKUP(A42,MO!$A:$C,3,0)</f>
        <v>hora</v>
      </c>
      <c r="D42" s="105">
        <f>VLOOKUP(A42,MO!$A:$D,4,0)</f>
        <v>0</v>
      </c>
      <c r="E42" s="94"/>
      <c r="F42" s="94"/>
      <c r="G42" s="82">
        <f t="shared" si="0"/>
        <v>0</v>
      </c>
      <c r="H42" s="83">
        <f t="shared" si="1"/>
        <v>30</v>
      </c>
      <c r="I42" s="114">
        <f t="shared" si="2"/>
        <v>0.5</v>
      </c>
      <c r="J42" s="115" t="s">
        <v>339</v>
      </c>
      <c r="K42" s="85">
        <f>VLOOKUP(J42,MO!$B$74:$C$81,2,0)</f>
        <v>0</v>
      </c>
      <c r="L42" s="86">
        <f t="shared" si="3"/>
        <v>0</v>
      </c>
    </row>
    <row r="43" spans="1:12" s="77" customFormat="1" ht="14.25" x14ac:dyDescent="0.2">
      <c r="A43" s="161">
        <v>200240</v>
      </c>
      <c r="B43" s="69" t="str">
        <f>VLOOKUP(A43,MO!$A:$C,2,0)</f>
        <v>Carpinteiro</v>
      </c>
      <c r="C43" s="105" t="str">
        <f>VLOOKUP(A43,MO!$A:$C,3,0)</f>
        <v>hora</v>
      </c>
      <c r="D43" s="105">
        <f>VLOOKUP(A43,MO!$A:$D,4,0)</f>
        <v>0</v>
      </c>
      <c r="E43" s="94"/>
      <c r="F43" s="94"/>
      <c r="G43" s="82">
        <f>ROUNDUP(IF(C43="mês",E43,(F43/($L$4*$L$5))),0)</f>
        <v>0</v>
      </c>
      <c r="H43" s="83">
        <f t="shared" si="1"/>
        <v>30</v>
      </c>
      <c r="I43" s="114">
        <f t="shared" si="2"/>
        <v>0.5</v>
      </c>
      <c r="J43" s="115" t="s">
        <v>339</v>
      </c>
      <c r="K43" s="85">
        <f>VLOOKUP(J43,MO!$B$74:$C$81,2,0)</f>
        <v>0</v>
      </c>
      <c r="L43" s="86">
        <f t="shared" si="3"/>
        <v>0</v>
      </c>
    </row>
    <row r="44" spans="1:12" s="77" customFormat="1" ht="14.25" x14ac:dyDescent="0.2">
      <c r="A44" s="161">
        <v>200311</v>
      </c>
      <c r="B44" s="69" t="str">
        <f>VLOOKUP(A44,MO!$A:$C,2,0)</f>
        <v>Classificador de madeira</v>
      </c>
      <c r="C44" s="105" t="str">
        <f>VLOOKUP(A44,MO!$A:$C,3,0)</f>
        <v>hora</v>
      </c>
      <c r="D44" s="105">
        <f>VLOOKUP(A44,MO!$A:$D,4,0)</f>
        <v>0</v>
      </c>
      <c r="E44" s="94"/>
      <c r="F44" s="94"/>
      <c r="G44" s="82">
        <f t="shared" si="0"/>
        <v>0</v>
      </c>
      <c r="H44" s="83">
        <f t="shared" si="1"/>
        <v>30</v>
      </c>
      <c r="I44" s="114">
        <f t="shared" si="2"/>
        <v>0.5</v>
      </c>
      <c r="J44" s="115" t="s">
        <v>339</v>
      </c>
      <c r="K44" s="85">
        <f>VLOOKUP(J44,MO!$B$74:$C$81,2,0)</f>
        <v>0</v>
      </c>
      <c r="L44" s="86">
        <f t="shared" si="3"/>
        <v>0</v>
      </c>
    </row>
    <row r="45" spans="1:12" s="77" customFormat="1" ht="14.25" x14ac:dyDescent="0.2">
      <c r="A45" s="161">
        <v>210150</v>
      </c>
      <c r="B45" s="69" t="str">
        <f>VLOOKUP(A45,MO!$A:$C,2,0)</f>
        <v>Eletricista</v>
      </c>
      <c r="C45" s="105" t="str">
        <f>VLOOKUP(A45,MO!$A:$C,3,0)</f>
        <v>hora</v>
      </c>
      <c r="D45" s="105">
        <f>VLOOKUP(A45,MO!$A:$D,4,0)</f>
        <v>0</v>
      </c>
      <c r="E45" s="94"/>
      <c r="F45" s="94"/>
      <c r="G45" s="82">
        <f t="shared" si="0"/>
        <v>0</v>
      </c>
      <c r="H45" s="83">
        <f t="shared" si="1"/>
        <v>30</v>
      </c>
      <c r="I45" s="114">
        <f t="shared" si="2"/>
        <v>0.5</v>
      </c>
      <c r="J45" s="115" t="s">
        <v>339</v>
      </c>
      <c r="K45" s="85">
        <f>VLOOKUP(J45,MO!$B$74:$C$81,2,0)</f>
        <v>0</v>
      </c>
      <c r="L45" s="86">
        <f t="shared" si="3"/>
        <v>0</v>
      </c>
    </row>
    <row r="46" spans="1:12" s="77" customFormat="1" ht="14.25" x14ac:dyDescent="0.2">
      <c r="A46" s="161">
        <v>200150</v>
      </c>
      <c r="B46" s="69" t="str">
        <f>VLOOKUP(A46,MO!$A:$C,2,0)</f>
        <v>Equipe Carreta Perfuração</v>
      </c>
      <c r="C46" s="105" t="str">
        <f>VLOOKUP(A46,MO!$A:$C,3,0)</f>
        <v>hora</v>
      </c>
      <c r="D46" s="105">
        <f>VLOOKUP(A46,MO!$A:$D,4,0)</f>
        <v>0</v>
      </c>
      <c r="E46" s="94"/>
      <c r="F46" s="94"/>
      <c r="G46" s="82">
        <f t="shared" si="0"/>
        <v>0</v>
      </c>
      <c r="H46" s="83">
        <f t="shared" si="1"/>
        <v>30</v>
      </c>
      <c r="I46" s="114">
        <f t="shared" si="2"/>
        <v>0.5</v>
      </c>
      <c r="J46" s="115" t="s">
        <v>339</v>
      </c>
      <c r="K46" s="85">
        <f>VLOOKUP(J46,MO!$B$74:$C$81,2,0)</f>
        <v>0</v>
      </c>
      <c r="L46" s="86">
        <f t="shared" si="3"/>
        <v>0</v>
      </c>
    </row>
    <row r="47" spans="1:12" s="77" customFormat="1" ht="14.25" x14ac:dyDescent="0.2">
      <c r="A47" s="161">
        <v>200100</v>
      </c>
      <c r="B47" s="69" t="str">
        <f>VLOOKUP(A47,MO!$A:$C,2,0)</f>
        <v>Equipe Conjunto de Britagem</v>
      </c>
      <c r="C47" s="105" t="str">
        <f>VLOOKUP(A47,MO!$A:$C,3,0)</f>
        <v>hora</v>
      </c>
      <c r="D47" s="105">
        <f>VLOOKUP(A47,MO!$A:$D,4,0)</f>
        <v>0</v>
      </c>
      <c r="E47" s="94"/>
      <c r="F47" s="94"/>
      <c r="G47" s="82">
        <f t="shared" si="0"/>
        <v>0</v>
      </c>
      <c r="H47" s="83">
        <f t="shared" si="1"/>
        <v>30</v>
      </c>
      <c r="I47" s="114">
        <f t="shared" si="2"/>
        <v>0.5</v>
      </c>
      <c r="J47" s="115" t="s">
        <v>339</v>
      </c>
      <c r="K47" s="85">
        <f>VLOOKUP(J47,MO!$B$74:$C$81,2,0)</f>
        <v>0</v>
      </c>
      <c r="L47" s="86">
        <f t="shared" si="3"/>
        <v>0</v>
      </c>
    </row>
    <row r="48" spans="1:12" s="77" customFormat="1" ht="14.25" x14ac:dyDescent="0.2">
      <c r="A48" s="161">
        <v>200000</v>
      </c>
      <c r="B48" s="69" t="str">
        <f>VLOOKUP(A48,MO!$A:$C,2,0)</f>
        <v>Equipe Usina Asfalto</v>
      </c>
      <c r="C48" s="105" t="str">
        <f>VLOOKUP(A48,MO!$A:$C,3,0)</f>
        <v>hora</v>
      </c>
      <c r="D48" s="105">
        <f>VLOOKUP(A48,MO!$A:$D,4,0)</f>
        <v>0</v>
      </c>
      <c r="E48" s="94"/>
      <c r="F48" s="94"/>
      <c r="G48" s="82">
        <f t="shared" si="0"/>
        <v>0</v>
      </c>
      <c r="H48" s="83">
        <f t="shared" si="1"/>
        <v>30</v>
      </c>
      <c r="I48" s="114">
        <f t="shared" si="2"/>
        <v>0.5</v>
      </c>
      <c r="J48" s="115" t="s">
        <v>339</v>
      </c>
      <c r="K48" s="85">
        <f>VLOOKUP(J48,MO!$B$74:$C$81,2,0)</f>
        <v>0</v>
      </c>
      <c r="L48" s="86">
        <f t="shared" si="3"/>
        <v>0</v>
      </c>
    </row>
    <row r="49" spans="1:12" s="77" customFormat="1" ht="14.25" x14ac:dyDescent="0.2">
      <c r="A49" s="161">
        <v>200070</v>
      </c>
      <c r="B49" s="69" t="str">
        <f>VLOOKUP(A49,MO!$A:$C,2,0)</f>
        <v>Equipe Usina Solos B. Graduada</v>
      </c>
      <c r="C49" s="105" t="str">
        <f>VLOOKUP(A49,MO!$A:$C,3,0)</f>
        <v>hora</v>
      </c>
      <c r="D49" s="105">
        <f>VLOOKUP(A49,MO!$A:$D,4,0)</f>
        <v>0</v>
      </c>
      <c r="E49" s="94"/>
      <c r="F49" s="94"/>
      <c r="G49" s="82">
        <f t="shared" si="0"/>
        <v>0</v>
      </c>
      <c r="H49" s="83">
        <f t="shared" si="1"/>
        <v>30</v>
      </c>
      <c r="I49" s="114">
        <f t="shared" si="2"/>
        <v>0.5</v>
      </c>
      <c r="J49" s="115" t="s">
        <v>339</v>
      </c>
      <c r="K49" s="85">
        <f>VLOOKUP(J49,MO!$B$74:$C$81,2,0)</f>
        <v>0</v>
      </c>
      <c r="L49" s="86">
        <f t="shared" si="3"/>
        <v>0</v>
      </c>
    </row>
    <row r="50" spans="1:12" s="77" customFormat="1" ht="14.25" x14ac:dyDescent="0.2">
      <c r="A50" s="161">
        <v>200080</v>
      </c>
      <c r="B50" s="69" t="str">
        <f>VLOOKUP(A50,MO!$A:$C,2,0)</f>
        <v>Equipe Usina Solos c/dosador asfalto</v>
      </c>
      <c r="C50" s="105" t="str">
        <f>VLOOKUP(A50,MO!$A:$C,3,0)</f>
        <v>hora</v>
      </c>
      <c r="D50" s="105">
        <f>VLOOKUP(A50,MO!$A:$D,4,0)</f>
        <v>0</v>
      </c>
      <c r="E50" s="94"/>
      <c r="F50" s="94"/>
      <c r="G50" s="82">
        <f t="shared" si="0"/>
        <v>0</v>
      </c>
      <c r="H50" s="83">
        <f t="shared" si="1"/>
        <v>30</v>
      </c>
      <c r="I50" s="114">
        <f t="shared" si="2"/>
        <v>0.5</v>
      </c>
      <c r="J50" s="115" t="s">
        <v>339</v>
      </c>
      <c r="K50" s="85">
        <f>VLOOKUP(J50,MO!$B$74:$C$81,2,0)</f>
        <v>0</v>
      </c>
      <c r="L50" s="86">
        <f t="shared" si="3"/>
        <v>0</v>
      </c>
    </row>
    <row r="51" spans="1:12" s="77" customFormat="1" ht="14.25" x14ac:dyDescent="0.2">
      <c r="A51" s="161">
        <v>200090</v>
      </c>
      <c r="B51" s="69" t="str">
        <f>VLOOKUP(A51,MO!$A:$C,2,0)</f>
        <v>Equipe Usina Solos c/dosador cimento</v>
      </c>
      <c r="C51" s="105" t="str">
        <f>VLOOKUP(A51,MO!$A:$C,3,0)</f>
        <v>hora</v>
      </c>
      <c r="D51" s="105">
        <f>VLOOKUP(A51,MO!$A:$D,4,0)</f>
        <v>0</v>
      </c>
      <c r="E51" s="94"/>
      <c r="F51" s="94"/>
      <c r="G51" s="82">
        <f t="shared" si="0"/>
        <v>0</v>
      </c>
      <c r="H51" s="83">
        <f t="shared" si="1"/>
        <v>30</v>
      </c>
      <c r="I51" s="114">
        <f t="shared" si="2"/>
        <v>0.5</v>
      </c>
      <c r="J51" s="115" t="s">
        <v>339</v>
      </c>
      <c r="K51" s="85">
        <f>VLOOKUP(J51,MO!$B$74:$C$81,2,0)</f>
        <v>0</v>
      </c>
      <c r="L51" s="86">
        <f t="shared" si="3"/>
        <v>0</v>
      </c>
    </row>
    <row r="52" spans="1:12" s="77" customFormat="1" ht="14.25" x14ac:dyDescent="0.2">
      <c r="A52" s="161">
        <v>200200</v>
      </c>
      <c r="B52" s="69" t="str">
        <f>VLOOKUP(A52,MO!$A:$C,2,0)</f>
        <v>Marroeiro</v>
      </c>
      <c r="C52" s="105" t="str">
        <f>VLOOKUP(A52,MO!$A:$C,3,0)</f>
        <v>hora</v>
      </c>
      <c r="D52" s="105">
        <f>VLOOKUP(A52,MO!$A:$D,4,0)</f>
        <v>0</v>
      </c>
      <c r="E52" s="94"/>
      <c r="F52" s="94"/>
      <c r="G52" s="82">
        <f t="shared" si="0"/>
        <v>0</v>
      </c>
      <c r="H52" s="83">
        <f t="shared" si="1"/>
        <v>30</v>
      </c>
      <c r="I52" s="114">
        <f t="shared" si="2"/>
        <v>0.5</v>
      </c>
      <c r="J52" s="115" t="s">
        <v>339</v>
      </c>
      <c r="K52" s="85">
        <f>VLOOKUP(J52,MO!$B$74:$C$81,2,0)</f>
        <v>0</v>
      </c>
      <c r="L52" s="86">
        <f t="shared" si="3"/>
        <v>0</v>
      </c>
    </row>
    <row r="53" spans="1:12" s="77" customFormat="1" ht="14.25" x14ac:dyDescent="0.2">
      <c r="A53" s="161">
        <v>200060</v>
      </c>
      <c r="B53" s="69" t="str">
        <f>VLOOKUP(A53,MO!$A:$C,2,0)</f>
        <v>Marteleteiro</v>
      </c>
      <c r="C53" s="105" t="str">
        <f>VLOOKUP(A53,MO!$A:$C,3,0)</f>
        <v>hora</v>
      </c>
      <c r="D53" s="105">
        <f>VLOOKUP(A53,MO!$A:$D,4,0)</f>
        <v>0</v>
      </c>
      <c r="E53" s="94"/>
      <c r="F53" s="94"/>
      <c r="G53" s="82">
        <f t="shared" si="0"/>
        <v>0</v>
      </c>
      <c r="H53" s="83">
        <f t="shared" si="1"/>
        <v>30</v>
      </c>
      <c r="I53" s="114">
        <f t="shared" si="2"/>
        <v>0.5</v>
      </c>
      <c r="J53" s="115" t="s">
        <v>339</v>
      </c>
      <c r="K53" s="85">
        <f>VLOOKUP(J53,MO!$B$74:$C$81,2,0)</f>
        <v>0</v>
      </c>
      <c r="L53" s="86">
        <f t="shared" si="3"/>
        <v>0</v>
      </c>
    </row>
    <row r="54" spans="1:12" s="77" customFormat="1" ht="14.25" x14ac:dyDescent="0.2">
      <c r="A54" s="161">
        <v>200290</v>
      </c>
      <c r="B54" s="69" t="str">
        <f>VLOOKUP(A54,MO!$A:$C,2,0)</f>
        <v>Montador</v>
      </c>
      <c r="C54" s="105" t="str">
        <f>VLOOKUP(A54,MO!$A:$C,3,0)</f>
        <v>hora</v>
      </c>
      <c r="D54" s="105">
        <f>VLOOKUP(A54,MO!$A:$D,4,0)</f>
        <v>0</v>
      </c>
      <c r="E54" s="94"/>
      <c r="F54" s="94"/>
      <c r="G54" s="82">
        <f t="shared" si="0"/>
        <v>0</v>
      </c>
      <c r="H54" s="83">
        <f t="shared" si="1"/>
        <v>30</v>
      </c>
      <c r="I54" s="114">
        <f t="shared" si="2"/>
        <v>0.5</v>
      </c>
      <c r="J54" s="115" t="s">
        <v>339</v>
      </c>
      <c r="K54" s="85">
        <f>VLOOKUP(J54,MO!$B$74:$C$81,2,0)</f>
        <v>0</v>
      </c>
      <c r="L54" s="86">
        <f t="shared" si="3"/>
        <v>0</v>
      </c>
    </row>
    <row r="55" spans="1:12" s="77" customFormat="1" ht="14.25" x14ac:dyDescent="0.2">
      <c r="A55" s="161">
        <v>200170</v>
      </c>
      <c r="B55" s="69" t="str">
        <f>VLOOKUP(A55,MO!$A:$C,2,0)</f>
        <v>Motorista transp. asfalto</v>
      </c>
      <c r="C55" s="105" t="str">
        <f>VLOOKUP(A55,MO!$A:$C,3,0)</f>
        <v>hora</v>
      </c>
      <c r="D55" s="105">
        <f>VLOOKUP(A55,MO!$A:$D,4,0)</f>
        <v>0</v>
      </c>
      <c r="E55" s="94"/>
      <c r="F55" s="94"/>
      <c r="G55" s="82">
        <f t="shared" si="0"/>
        <v>0</v>
      </c>
      <c r="H55" s="83">
        <f t="shared" si="1"/>
        <v>30</v>
      </c>
      <c r="I55" s="114">
        <f t="shared" si="2"/>
        <v>0.5</v>
      </c>
      <c r="J55" s="115" t="s">
        <v>339</v>
      </c>
      <c r="K55" s="85">
        <f>VLOOKUP(J55,MO!$B$74:$C$81,2,0)</f>
        <v>0</v>
      </c>
      <c r="L55" s="86">
        <f t="shared" si="3"/>
        <v>0</v>
      </c>
    </row>
    <row r="56" spans="1:12" s="77" customFormat="1" ht="14.25" x14ac:dyDescent="0.2">
      <c r="A56" s="161">
        <v>200140</v>
      </c>
      <c r="B56" s="69" t="str">
        <f>VLOOKUP(A56,MO!$A:$C,2,0)</f>
        <v>Motorista veículo leve</v>
      </c>
      <c r="C56" s="105" t="str">
        <f>VLOOKUP(A56,MO!$A:$C,3,0)</f>
        <v>hora</v>
      </c>
      <c r="D56" s="105">
        <f>VLOOKUP(A56,MO!$A:$D,4,0)</f>
        <v>0</v>
      </c>
      <c r="E56" s="94"/>
      <c r="F56" s="94"/>
      <c r="G56" s="82">
        <f t="shared" si="0"/>
        <v>0</v>
      </c>
      <c r="H56" s="83">
        <f t="shared" si="1"/>
        <v>30</v>
      </c>
      <c r="I56" s="114">
        <f t="shared" si="2"/>
        <v>0.5</v>
      </c>
      <c r="J56" s="115" t="s">
        <v>339</v>
      </c>
      <c r="K56" s="85">
        <f>VLOOKUP(J56,MO!$B$74:$C$81,2,0)</f>
        <v>0</v>
      </c>
      <c r="L56" s="86">
        <f t="shared" si="3"/>
        <v>0</v>
      </c>
    </row>
    <row r="57" spans="1:12" s="77" customFormat="1" ht="14.25" x14ac:dyDescent="0.2">
      <c r="A57" s="161">
        <v>200180</v>
      </c>
      <c r="B57" s="69" t="str">
        <f>VLOOKUP(A57,MO!$A:$C,2,0)</f>
        <v>Motorista veículo médio</v>
      </c>
      <c r="C57" s="105" t="str">
        <f>VLOOKUP(A57,MO!$A:$C,3,0)</f>
        <v>hora</v>
      </c>
      <c r="D57" s="105">
        <f>VLOOKUP(A57,MO!$A:$D,4,0)</f>
        <v>0</v>
      </c>
      <c r="E57" s="94"/>
      <c r="F57" s="94"/>
      <c r="G57" s="82">
        <f t="shared" si="0"/>
        <v>0</v>
      </c>
      <c r="H57" s="83">
        <f t="shared" si="1"/>
        <v>30</v>
      </c>
      <c r="I57" s="114">
        <f t="shared" si="2"/>
        <v>0.5</v>
      </c>
      <c r="J57" s="115" t="s">
        <v>339</v>
      </c>
      <c r="K57" s="85">
        <f>VLOOKUP(J57,MO!$B$74:$C$81,2,0)</f>
        <v>0</v>
      </c>
      <c r="L57" s="86">
        <f t="shared" si="3"/>
        <v>0</v>
      </c>
    </row>
    <row r="58" spans="1:12" s="77" customFormat="1" ht="14.25" x14ac:dyDescent="0.2">
      <c r="A58" s="161">
        <v>210020</v>
      </c>
      <c r="B58" s="69" t="str">
        <f>VLOOKUP(A58,MO!$A:$C,2,0)</f>
        <v>Motorista veículo pesado</v>
      </c>
      <c r="C58" s="105" t="str">
        <f>VLOOKUP(A58,MO!$A:$C,3,0)</f>
        <v>hora</v>
      </c>
      <c r="D58" s="105">
        <f>VLOOKUP(A58,MO!$A:$D,4,0)</f>
        <v>0</v>
      </c>
      <c r="E58" s="94"/>
      <c r="F58" s="94"/>
      <c r="G58" s="82">
        <f t="shared" si="0"/>
        <v>0</v>
      </c>
      <c r="H58" s="83">
        <f t="shared" si="1"/>
        <v>30</v>
      </c>
      <c r="I58" s="114">
        <f t="shared" si="2"/>
        <v>0.5</v>
      </c>
      <c r="J58" s="115" t="s">
        <v>339</v>
      </c>
      <c r="K58" s="85">
        <f>VLOOKUP(J58,MO!$B$74:$C$81,2,0)</f>
        <v>0</v>
      </c>
      <c r="L58" s="86">
        <f t="shared" si="3"/>
        <v>0</v>
      </c>
    </row>
    <row r="59" spans="1:12" s="77" customFormat="1" ht="14.25" x14ac:dyDescent="0.2">
      <c r="A59" s="161">
        <v>200120</v>
      </c>
      <c r="B59" s="69" t="str">
        <f>VLOOKUP(A59,MO!$A:$C,2,0)</f>
        <v>Operador da leve</v>
      </c>
      <c r="C59" s="105" t="str">
        <f>VLOOKUP(A59,MO!$A:$C,3,0)</f>
        <v>hora</v>
      </c>
      <c r="D59" s="105">
        <f>VLOOKUP(A59,MO!$A:$D,4,0)</f>
        <v>0</v>
      </c>
      <c r="E59" s="94"/>
      <c r="F59" s="94"/>
      <c r="G59" s="82">
        <f t="shared" si="0"/>
        <v>0</v>
      </c>
      <c r="H59" s="83">
        <f t="shared" si="1"/>
        <v>30</v>
      </c>
      <c r="I59" s="114">
        <f t="shared" si="2"/>
        <v>0.5</v>
      </c>
      <c r="J59" s="115" t="s">
        <v>339</v>
      </c>
      <c r="K59" s="85">
        <f>VLOOKUP(J59,MO!$B$74:$C$81,2,0)</f>
        <v>0</v>
      </c>
      <c r="L59" s="86">
        <f t="shared" si="3"/>
        <v>0</v>
      </c>
    </row>
    <row r="60" spans="1:12" s="77" customFormat="1" ht="14.25" x14ac:dyDescent="0.2">
      <c r="A60" s="161">
        <v>210050</v>
      </c>
      <c r="B60" s="69" t="str">
        <f>VLOOKUP(A60,MO!$A:$C,2,0)</f>
        <v>Operador da pesada</v>
      </c>
      <c r="C60" s="105" t="str">
        <f>VLOOKUP(A60,MO!$A:$C,3,0)</f>
        <v>hora</v>
      </c>
      <c r="D60" s="105">
        <f>VLOOKUP(A60,MO!$A:$D,4,0)</f>
        <v>0</v>
      </c>
      <c r="E60" s="94"/>
      <c r="F60" s="94"/>
      <c r="G60" s="82">
        <f t="shared" si="0"/>
        <v>0</v>
      </c>
      <c r="H60" s="83">
        <f t="shared" si="1"/>
        <v>30</v>
      </c>
      <c r="I60" s="114">
        <f t="shared" si="2"/>
        <v>0.5</v>
      </c>
      <c r="J60" s="115" t="s">
        <v>339</v>
      </c>
      <c r="K60" s="85">
        <f>VLOOKUP(J60,MO!$B$74:$C$81,2,0)</f>
        <v>0</v>
      </c>
      <c r="L60" s="86">
        <f t="shared" si="3"/>
        <v>0</v>
      </c>
    </row>
    <row r="61" spans="1:12" s="77" customFormat="1" ht="14.25" x14ac:dyDescent="0.2">
      <c r="A61" s="161">
        <v>200160</v>
      </c>
      <c r="B61" s="69" t="str">
        <f>VLOOKUP(A61,MO!$A:$C,2,0)</f>
        <v>Operador de equipamentos manuais</v>
      </c>
      <c r="C61" s="105" t="str">
        <f>VLOOKUP(A61,MO!$A:$C,3,0)</f>
        <v>hora</v>
      </c>
      <c r="D61" s="105">
        <f>VLOOKUP(A61,MO!$A:$D,4,0)</f>
        <v>0</v>
      </c>
      <c r="E61" s="94"/>
      <c r="F61" s="94"/>
      <c r="G61" s="82">
        <f>ROUNDUP(IF(C61="mês",E61,(F61/($L$4*$L$5))),0)</f>
        <v>0</v>
      </c>
      <c r="H61" s="83">
        <f t="shared" si="1"/>
        <v>30</v>
      </c>
      <c r="I61" s="114">
        <f t="shared" si="2"/>
        <v>0.5</v>
      </c>
      <c r="J61" s="115" t="s">
        <v>339</v>
      </c>
      <c r="K61" s="85">
        <f>VLOOKUP(J61,MO!$B$74:$C$81,2,0)</f>
        <v>0</v>
      </c>
      <c r="L61" s="86">
        <f t="shared" si="3"/>
        <v>0</v>
      </c>
    </row>
    <row r="62" spans="1:12" s="77" customFormat="1" ht="14.25" x14ac:dyDescent="0.2">
      <c r="A62" s="161">
        <v>200260</v>
      </c>
      <c r="B62" s="69" t="str">
        <f>VLOOKUP(A62,MO!$A:$C,2,0)</f>
        <v>Pedreiro</v>
      </c>
      <c r="C62" s="105" t="str">
        <f>VLOOKUP(A62,MO!$A:$C,3,0)</f>
        <v>hora</v>
      </c>
      <c r="D62" s="105">
        <f>VLOOKUP(A62,MO!$A:$D,4,0)</f>
        <v>0</v>
      </c>
      <c r="E62" s="94"/>
      <c r="F62" s="94"/>
      <c r="G62" s="82">
        <f t="shared" si="0"/>
        <v>0</v>
      </c>
      <c r="H62" s="83">
        <f t="shared" si="1"/>
        <v>30</v>
      </c>
      <c r="I62" s="114">
        <f t="shared" si="2"/>
        <v>0.5</v>
      </c>
      <c r="J62" s="115" t="s">
        <v>339</v>
      </c>
      <c r="K62" s="85">
        <f>VLOOKUP(J62,MO!$B$74:$C$81,2,0)</f>
        <v>0</v>
      </c>
      <c r="L62" s="86">
        <f t="shared" si="3"/>
        <v>0</v>
      </c>
    </row>
    <row r="63" spans="1:12" s="77" customFormat="1" ht="14.25" x14ac:dyDescent="0.2">
      <c r="A63" s="161">
        <v>200270</v>
      </c>
      <c r="B63" s="69" t="str">
        <f>VLOOKUP(A63,MO!$A:$C,2,0)</f>
        <v>Pintor</v>
      </c>
      <c r="C63" s="105" t="str">
        <f>VLOOKUP(A63,MO!$A:$C,3,0)</f>
        <v>hora</v>
      </c>
      <c r="D63" s="105">
        <f>VLOOKUP(A63,MO!$A:$D,4,0)</f>
        <v>0</v>
      </c>
      <c r="E63" s="94"/>
      <c r="F63" s="94"/>
      <c r="G63" s="82">
        <f t="shared" si="0"/>
        <v>0</v>
      </c>
      <c r="H63" s="83">
        <f t="shared" si="1"/>
        <v>30</v>
      </c>
      <c r="I63" s="114">
        <f t="shared" si="2"/>
        <v>0.5</v>
      </c>
      <c r="J63" s="115" t="s">
        <v>339</v>
      </c>
      <c r="K63" s="85">
        <f>VLOOKUP(J63,MO!$B$74:$C$81,2,0)</f>
        <v>0</v>
      </c>
      <c r="L63" s="86">
        <f t="shared" si="3"/>
        <v>0</v>
      </c>
    </row>
    <row r="64" spans="1:12" s="77" customFormat="1" ht="14.25" x14ac:dyDescent="0.2">
      <c r="A64" s="161">
        <v>210070</v>
      </c>
      <c r="B64" s="69" t="str">
        <f>VLOOKUP(A64,MO!$A:$C,2,0)</f>
        <v>Pré-marcador (Sinalização)</v>
      </c>
      <c r="C64" s="105" t="str">
        <f>VLOOKUP(A64,MO!$A:$C,3,0)</f>
        <v>hora</v>
      </c>
      <c r="D64" s="105">
        <f>VLOOKUP(A64,MO!$A:$D,4,0)</f>
        <v>0</v>
      </c>
      <c r="E64" s="94"/>
      <c r="F64" s="94"/>
      <c r="G64" s="82">
        <f t="shared" si="0"/>
        <v>0</v>
      </c>
      <c r="H64" s="83">
        <f t="shared" si="1"/>
        <v>30</v>
      </c>
      <c r="I64" s="114">
        <f t="shared" si="2"/>
        <v>0.5</v>
      </c>
      <c r="J64" s="115" t="s">
        <v>339</v>
      </c>
      <c r="K64" s="85">
        <f>VLOOKUP(J64,MO!$B$74:$C$81,2,0)</f>
        <v>0</v>
      </c>
      <c r="L64" s="86">
        <f t="shared" si="3"/>
        <v>0</v>
      </c>
    </row>
    <row r="65" spans="1:12" s="77" customFormat="1" ht="14.25" x14ac:dyDescent="0.2">
      <c r="A65" s="161">
        <v>210090</v>
      </c>
      <c r="B65" s="69" t="str">
        <f>VLOOKUP(A65,MO!$A:$C,2,0)</f>
        <v>Serralheiro</v>
      </c>
      <c r="C65" s="105" t="str">
        <f>VLOOKUP(A65,MO!$A:$C,3,0)</f>
        <v>hora</v>
      </c>
      <c r="D65" s="105">
        <f>VLOOKUP(A65,MO!$A:$D,4,0)</f>
        <v>0</v>
      </c>
      <c r="E65" s="94"/>
      <c r="F65" s="94"/>
      <c r="G65" s="82">
        <f t="shared" si="0"/>
        <v>0</v>
      </c>
      <c r="H65" s="83">
        <f t="shared" si="1"/>
        <v>30</v>
      </c>
      <c r="I65" s="114">
        <f t="shared" si="2"/>
        <v>0.5</v>
      </c>
      <c r="J65" s="115" t="s">
        <v>339</v>
      </c>
      <c r="K65" s="85">
        <f>VLOOKUP(J65,MO!$B$74:$C$81,2,0)</f>
        <v>0</v>
      </c>
      <c r="L65" s="86">
        <f t="shared" si="3"/>
        <v>0</v>
      </c>
    </row>
    <row r="66" spans="1:12" s="77" customFormat="1" ht="14.25" x14ac:dyDescent="0.2">
      <c r="A66" s="161">
        <v>200130</v>
      </c>
      <c r="B66" s="69" t="str">
        <f>VLOOKUP(A66,MO!$A:$C,2,0)</f>
        <v>Servente</v>
      </c>
      <c r="C66" s="105" t="str">
        <f>VLOOKUP(A66,MO!$A:$C,3,0)</f>
        <v>hora</v>
      </c>
      <c r="D66" s="105">
        <f>VLOOKUP(A66,MO!$A:$D,4,0)</f>
        <v>0</v>
      </c>
      <c r="E66" s="94"/>
      <c r="F66" s="94"/>
      <c r="G66" s="82">
        <f t="shared" si="0"/>
        <v>0</v>
      </c>
      <c r="H66" s="83">
        <f t="shared" si="1"/>
        <v>30</v>
      </c>
      <c r="I66" s="114">
        <f t="shared" si="2"/>
        <v>0.5</v>
      </c>
      <c r="J66" s="115" t="s">
        <v>339</v>
      </c>
      <c r="K66" s="85">
        <f>VLOOKUP(J66,MO!$B$74:$C$81,2,0)</f>
        <v>0</v>
      </c>
      <c r="L66" s="86">
        <f t="shared" si="3"/>
        <v>0</v>
      </c>
    </row>
    <row r="67" spans="1:12" s="77" customFormat="1" ht="14.25" x14ac:dyDescent="0.2">
      <c r="A67" s="161">
        <v>200280</v>
      </c>
      <c r="B67" s="69" t="str">
        <f>VLOOKUP(A67,MO!$A:$C,2,0)</f>
        <v>Soldador</v>
      </c>
      <c r="C67" s="105" t="str">
        <f>VLOOKUP(A67,MO!$A:$C,3,0)</f>
        <v>hora</v>
      </c>
      <c r="D67" s="105">
        <f>VLOOKUP(A67,MO!$A:$D,4,0)</f>
        <v>0</v>
      </c>
      <c r="E67" s="94"/>
      <c r="F67" s="94"/>
      <c r="G67" s="82">
        <f>ROUNDUP(IF(C67="mês",E67,(F67/($L$4*$L$5))),0)</f>
        <v>0</v>
      </c>
      <c r="H67" s="83">
        <f t="shared" si="1"/>
        <v>30</v>
      </c>
      <c r="I67" s="114">
        <f t="shared" si="2"/>
        <v>0.5</v>
      </c>
      <c r="J67" s="115" t="s">
        <v>339</v>
      </c>
      <c r="K67" s="85">
        <f>VLOOKUP(J67,MO!$B$74:$C$81,2,0)</f>
        <v>0</v>
      </c>
      <c r="L67" s="86">
        <f t="shared" si="3"/>
        <v>0</v>
      </c>
    </row>
    <row r="68" spans="1:12" s="77" customFormat="1" ht="14.25" x14ac:dyDescent="0.2">
      <c r="A68" s="161">
        <v>210060</v>
      </c>
      <c r="B68" s="69" t="str">
        <f>VLOOKUP(A68,MO!$A:$C,2,0)</f>
        <v>Técnico de Campo I</v>
      </c>
      <c r="C68" s="105" t="str">
        <f>VLOOKUP(A68,MO!$A:$C,3,0)</f>
        <v>hora</v>
      </c>
      <c r="D68" s="105">
        <f>VLOOKUP(A68,MO!$A:$D,4,0)</f>
        <v>0</v>
      </c>
      <c r="E68" s="94"/>
      <c r="F68" s="94"/>
      <c r="G68" s="82">
        <f t="shared" si="0"/>
        <v>0</v>
      </c>
      <c r="H68" s="83">
        <f t="shared" si="1"/>
        <v>30</v>
      </c>
      <c r="I68" s="114">
        <f t="shared" si="2"/>
        <v>0.5</v>
      </c>
      <c r="J68" s="115" t="s">
        <v>339</v>
      </c>
      <c r="K68" s="85">
        <f>VLOOKUP(J68,MO!$B$74:$C$81,2,0)</f>
        <v>0</v>
      </c>
      <c r="L68" s="86">
        <f t="shared" si="3"/>
        <v>0</v>
      </c>
    </row>
    <row r="69" spans="1:12" s="77" customFormat="1" ht="14.25" x14ac:dyDescent="0.2">
      <c r="A69" s="161">
        <v>200250</v>
      </c>
      <c r="B69" s="69" t="str">
        <f>VLOOKUP(A69,MO!$A:$C,2,0)</f>
        <v>Técnico de Campo III</v>
      </c>
      <c r="C69" s="105" t="str">
        <f>VLOOKUP(A69,MO!$A:$C,3,0)</f>
        <v>hora</v>
      </c>
      <c r="D69" s="105">
        <f>VLOOKUP(A69,MO!$A:$D,4,0)</f>
        <v>0</v>
      </c>
      <c r="E69" s="94"/>
      <c r="F69" s="94"/>
      <c r="G69" s="82">
        <f t="shared" si="0"/>
        <v>0</v>
      </c>
      <c r="H69" s="83">
        <f t="shared" si="1"/>
        <v>30</v>
      </c>
      <c r="I69" s="114">
        <f t="shared" si="2"/>
        <v>0.5</v>
      </c>
      <c r="J69" s="115" t="s">
        <v>339</v>
      </c>
      <c r="K69" s="85">
        <f>VLOOKUP(J69,MO!$B$74:$C$81,2,0)</f>
        <v>0</v>
      </c>
      <c r="L69" s="86">
        <f t="shared" si="3"/>
        <v>0</v>
      </c>
    </row>
    <row r="70" spans="1:12" s="77" customFormat="1" ht="15.75" customHeight="1" x14ac:dyDescent="0.2">
      <c r="A70" s="161">
        <v>210080</v>
      </c>
      <c r="B70" s="69" t="str">
        <f>VLOOKUP(A70,MO!$A:$C,2,0)</f>
        <v>Topógrafo</v>
      </c>
      <c r="C70" s="105" t="str">
        <f>VLOOKUP(A70,MO!$A:$C,3,0)</f>
        <v>hora</v>
      </c>
      <c r="D70" s="105">
        <f>VLOOKUP(A70,MO!$A:$D,4,0)</f>
        <v>0</v>
      </c>
      <c r="E70" s="94"/>
      <c r="F70" s="94"/>
      <c r="G70" s="82">
        <f t="shared" ref="G70" si="10">ROUNDUP(IF(C70="mês",E70,(F70/($L$4*$L$5))),0)</f>
        <v>0</v>
      </c>
      <c r="H70" s="83">
        <f t="shared" si="1"/>
        <v>30</v>
      </c>
      <c r="I70" s="114">
        <f t="shared" ref="I70" si="11">IF(D70="não",100%,50%)</f>
        <v>0.5</v>
      </c>
      <c r="J70" s="115" t="s">
        <v>339</v>
      </c>
      <c r="K70" s="85">
        <f>VLOOKUP(J70,MO!$B$74:$C$81,2,0)</f>
        <v>0</v>
      </c>
      <c r="L70" s="86">
        <f t="shared" ref="L70" si="12">G70*H70*I70*K70</f>
        <v>0</v>
      </c>
    </row>
    <row r="71" spans="1:12" s="77" customFormat="1" ht="25.5" customHeight="1" x14ac:dyDescent="0.25">
      <c r="A71" s="223" t="s">
        <v>354</v>
      </c>
      <c r="B71" s="223"/>
      <c r="C71" s="223"/>
      <c r="D71" s="223"/>
      <c r="E71" s="223"/>
      <c r="F71" s="223"/>
      <c r="G71" s="223"/>
      <c r="H71" s="223"/>
      <c r="I71" s="223"/>
      <c r="J71" s="223"/>
      <c r="K71" s="223"/>
      <c r="L71" s="89"/>
    </row>
    <row r="72" spans="1:12" s="77" customFormat="1" ht="19.5" customHeight="1" x14ac:dyDescent="0.25">
      <c r="A72" s="216" t="s">
        <v>248</v>
      </c>
      <c r="B72" s="216"/>
      <c r="C72" s="216"/>
      <c r="D72" s="216"/>
      <c r="E72" s="216"/>
      <c r="F72" s="216"/>
      <c r="G72" s="216"/>
      <c r="H72" s="216"/>
      <c r="I72" s="216"/>
      <c r="J72" s="216"/>
      <c r="K72" s="216"/>
      <c r="L72" s="216"/>
    </row>
    <row r="73" spans="1:12" x14ac:dyDescent="0.25">
      <c r="E73" s="138">
        <f>SUM(G10:G34)</f>
        <v>0</v>
      </c>
      <c r="F73" s="139"/>
      <c r="G73" s="138">
        <f>SUM(G38:G69)</f>
        <v>0</v>
      </c>
      <c r="H73" s="139"/>
      <c r="I73" s="138">
        <f>E73+G73</f>
        <v>0</v>
      </c>
    </row>
    <row r="74" spans="1:12" x14ac:dyDescent="0.25">
      <c r="E74" s="142"/>
      <c r="G74" s="144"/>
      <c r="H74" s="146"/>
    </row>
    <row r="75" spans="1:12" x14ac:dyDescent="0.25">
      <c r="E75" s="143"/>
      <c r="F75" s="147"/>
      <c r="G75" s="148"/>
      <c r="H75" s="139"/>
      <c r="I75" s="139"/>
    </row>
    <row r="76" spans="1:12" x14ac:dyDescent="0.25">
      <c r="G76" s="143"/>
    </row>
    <row r="78" spans="1:12" x14ac:dyDescent="0.25">
      <c r="G78" s="143"/>
    </row>
  </sheetData>
  <mergeCells count="10">
    <mergeCell ref="A72:L72"/>
    <mergeCell ref="A1:L1"/>
    <mergeCell ref="A2:L2"/>
    <mergeCell ref="A3:L3"/>
    <mergeCell ref="A4:K4"/>
    <mergeCell ref="A5:K5"/>
    <mergeCell ref="A6:K6"/>
    <mergeCell ref="A7:L7"/>
    <mergeCell ref="A8:L8"/>
    <mergeCell ref="A71:K71"/>
  </mergeCells>
  <printOptions horizontalCentered="1" verticalCentered="1"/>
  <pageMargins left="0.19685039370078741" right="0.19685039370078741" top="0.23622047244094491" bottom="0.19685039370078741" header="0.51181102362204722" footer="0.59055118110236227"/>
  <pageSetup paperSize="8" scale="7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37C6DEF-47FA-4926-8D5F-DB59A97D2827}">
          <x14:formula1>
            <xm:f>MO!$B$74:$B$81</xm:f>
          </x14:formula1>
          <xm:sqref>J10:J70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DMT</vt:lpstr>
      <vt:lpstr>DER-PR_FU</vt:lpstr>
      <vt:lpstr>Transporte - FU</vt:lpstr>
      <vt:lpstr>CHP</vt:lpstr>
      <vt:lpstr>MD_EQ</vt:lpstr>
      <vt:lpstr>MO</vt:lpstr>
      <vt:lpstr>MD_MO</vt:lpstr>
      <vt:lpstr>MD_EQ!Area_de_impressao</vt:lpstr>
      <vt:lpstr>MD_MO!Area_de_impressao</vt:lpstr>
      <vt:lpstr>MD_EQ!Titulos_de_impressao</vt:lpstr>
      <vt:lpstr>MD_MO!Titulos_de_impressao</vt:lpstr>
    </vt:vector>
  </TitlesOfParts>
  <Company>DERPR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Dagoberto Ribeiro da Silva Junior</dc:creator>
  <cp:lastModifiedBy>Viviane Giamberardino</cp:lastModifiedBy>
  <cp:lastPrinted>2024-06-27T18:41:09Z</cp:lastPrinted>
  <dcterms:created xsi:type="dcterms:W3CDTF">2021-05-20T12:53:18Z</dcterms:created>
  <dcterms:modified xsi:type="dcterms:W3CDTF">2024-07-18T13:44:23Z</dcterms:modified>
</cp:coreProperties>
</file>